
<file path=[Content_Types].xml><?xml version="1.0" encoding="utf-8"?>
<Types xmlns="http://schemas.openxmlformats.org/package/2006/content-types">
  <Default Extension="bin" ContentType="application/vnd.openxmlformats-officedocument.spreadsheetml.printerSettings"/>
  <Default Extension="png" ContentType="image/png"/>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5" windowWidth="15480" windowHeight="9120"/>
  </bookViews>
  <sheets>
    <sheet name="TITLE" sheetId="4" r:id="rId1"/>
    <sheet name="correct answers" sheetId="3" r:id="rId2"/>
    <sheet name="optimal values" sheetId="1" r:id="rId3"/>
    <sheet name="pics" sheetId="2" r:id="rId4"/>
  </sheets>
  <calcPr calcId="125725"/>
</workbook>
</file>

<file path=xl/calcChain.xml><?xml version="1.0" encoding="utf-8"?>
<calcChain xmlns="http://schemas.openxmlformats.org/spreadsheetml/2006/main">
  <c r="A61" i="3"/>
  <c r="C61" s="1"/>
  <c r="A60"/>
  <c r="B61"/>
  <c r="C60"/>
  <c r="B60"/>
  <c r="D60" s="1"/>
  <c r="G43"/>
  <c r="G44"/>
  <c r="G45"/>
  <c r="G46"/>
  <c r="G47"/>
  <c r="G48"/>
  <c r="G49"/>
  <c r="G50"/>
  <c r="G51"/>
  <c r="G52"/>
  <c r="G53"/>
  <c r="G54"/>
  <c r="G55"/>
  <c r="G56"/>
  <c r="G42"/>
  <c r="C56"/>
  <c r="B56"/>
  <c r="D56" s="1"/>
  <c r="C55"/>
  <c r="B55"/>
  <c r="D55" s="1"/>
  <c r="C54"/>
  <c r="B54"/>
  <c r="D54" s="1"/>
  <c r="C53"/>
  <c r="B53"/>
  <c r="D53" s="1"/>
  <c r="C52"/>
  <c r="B52"/>
  <c r="D52" s="1"/>
  <c r="C51"/>
  <c r="B51"/>
  <c r="D51" s="1"/>
  <c r="C50"/>
  <c r="B50"/>
  <c r="D50" s="1"/>
  <c r="C49"/>
  <c r="B49"/>
  <c r="D49" s="1"/>
  <c r="C48"/>
  <c r="B48"/>
  <c r="D48" s="1"/>
  <c r="C47"/>
  <c r="B47"/>
  <c r="D47" s="1"/>
  <c r="C46"/>
  <c r="B46"/>
  <c r="D46" s="1"/>
  <c r="C45"/>
  <c r="B45"/>
  <c r="D45" s="1"/>
  <c r="C44"/>
  <c r="B44"/>
  <c r="D44" s="1"/>
  <c r="C43"/>
  <c r="B43"/>
  <c r="D43" s="1"/>
  <c r="C42"/>
  <c r="B42"/>
  <c r="D42" s="1"/>
  <c r="D61" l="1"/>
  <c r="A62"/>
  <c r="B17"/>
  <c r="F17" s="1"/>
  <c r="G17"/>
  <c r="B16"/>
  <c r="F16" s="1"/>
  <c r="G16"/>
  <c r="B15"/>
  <c r="F15" s="1"/>
  <c r="G15"/>
  <c r="B14"/>
  <c r="F14" s="1"/>
  <c r="G14"/>
  <c r="G25"/>
  <c r="G5"/>
  <c r="G26"/>
  <c r="G27"/>
  <c r="G28"/>
  <c r="G29"/>
  <c r="G30"/>
  <c r="G31"/>
  <c r="G32"/>
  <c r="G33"/>
  <c r="G34"/>
  <c r="G35"/>
  <c r="G36"/>
  <c r="G37"/>
  <c r="G38"/>
  <c r="G39"/>
  <c r="G6"/>
  <c r="G7"/>
  <c r="G8"/>
  <c r="G9"/>
  <c r="G10"/>
  <c r="G11"/>
  <c r="G12"/>
  <c r="G13"/>
  <c r="B34"/>
  <c r="C34"/>
  <c r="B35"/>
  <c r="C35"/>
  <c r="F35" s="1"/>
  <c r="B36"/>
  <c r="C36"/>
  <c r="B37"/>
  <c r="C37"/>
  <c r="B38"/>
  <c r="C38"/>
  <c r="F38" s="1"/>
  <c r="B39"/>
  <c r="C39"/>
  <c r="C26"/>
  <c r="C27"/>
  <c r="C28"/>
  <c r="C29"/>
  <c r="C30"/>
  <c r="C31"/>
  <c r="C32"/>
  <c r="C33"/>
  <c r="B26"/>
  <c r="B27"/>
  <c r="F27" s="1"/>
  <c r="B28"/>
  <c r="B29"/>
  <c r="F29" s="1"/>
  <c r="B30"/>
  <c r="B31"/>
  <c r="F31" s="1"/>
  <c r="B32"/>
  <c r="B33"/>
  <c r="F33" s="1"/>
  <c r="C25"/>
  <c r="B25"/>
  <c r="F25" s="1"/>
  <c r="F32"/>
  <c r="F30"/>
  <c r="F28"/>
  <c r="F26"/>
  <c r="B6"/>
  <c r="F6" s="1"/>
  <c r="B7"/>
  <c r="F7" s="1"/>
  <c r="B8"/>
  <c r="F8" s="1"/>
  <c r="B9"/>
  <c r="F9" s="1"/>
  <c r="B10"/>
  <c r="F10" s="1"/>
  <c r="B11"/>
  <c r="F11" s="1"/>
  <c r="B12"/>
  <c r="F12" s="1"/>
  <c r="B13"/>
  <c r="F13" s="1"/>
  <c r="B5"/>
  <c r="F5" s="1"/>
  <c r="D2" i="2"/>
  <c r="D3"/>
  <c r="D4"/>
  <c r="D5"/>
  <c r="D6"/>
  <c r="D7"/>
  <c r="D8"/>
  <c r="D9"/>
  <c r="D10"/>
  <c r="D11"/>
  <c r="D1"/>
  <c r="AF52" i="1"/>
  <c r="AF53"/>
  <c r="AF54"/>
  <c r="AF55"/>
  <c r="AF56"/>
  <c r="AF57"/>
  <c r="AF58"/>
  <c r="AF59"/>
  <c r="AF60"/>
  <c r="AF61"/>
  <c r="AF62"/>
  <c r="AF63"/>
  <c r="AF64"/>
  <c r="AF65"/>
  <c r="AF66"/>
  <c r="AF67"/>
  <c r="AF68"/>
  <c r="AF69"/>
  <c r="AF70"/>
  <c r="AF71"/>
  <c r="AF72"/>
  <c r="AF73"/>
  <c r="AF74"/>
  <c r="AF75"/>
  <c r="AF76"/>
  <c r="AF77"/>
  <c r="AF78"/>
  <c r="AF79"/>
  <c r="AF80"/>
  <c r="AF51"/>
  <c r="AK71"/>
  <c r="AG71" s="1"/>
  <c r="AL71"/>
  <c r="AH71" s="1"/>
  <c r="AK72"/>
  <c r="AG72" s="1"/>
  <c r="AL72"/>
  <c r="AH72" s="1"/>
  <c r="AK73"/>
  <c r="AG73" s="1"/>
  <c r="AL73"/>
  <c r="AH73" s="1"/>
  <c r="AK74"/>
  <c r="AG74" s="1"/>
  <c r="AL74"/>
  <c r="AH74" s="1"/>
  <c r="AK75"/>
  <c r="AG75" s="1"/>
  <c r="AL75"/>
  <c r="AH75" s="1"/>
  <c r="AK76"/>
  <c r="AG76" s="1"/>
  <c r="AL76"/>
  <c r="AH76" s="1"/>
  <c r="AK77"/>
  <c r="AG77" s="1"/>
  <c r="AL77"/>
  <c r="AH77" s="1"/>
  <c r="AK78"/>
  <c r="AG78" s="1"/>
  <c r="AL78"/>
  <c r="AH78" s="1"/>
  <c r="AK79"/>
  <c r="AG79" s="1"/>
  <c r="AL79"/>
  <c r="AH79" s="1"/>
  <c r="AK80"/>
  <c r="AG80" s="1"/>
  <c r="AL80"/>
  <c r="AH80" s="1"/>
  <c r="AK57"/>
  <c r="AG57" s="1"/>
  <c r="AL57"/>
  <c r="AH57" s="1"/>
  <c r="AK58"/>
  <c r="AG58" s="1"/>
  <c r="AL58"/>
  <c r="AH58" s="1"/>
  <c r="AK59"/>
  <c r="AG59" s="1"/>
  <c r="AL59"/>
  <c r="AH59" s="1"/>
  <c r="AK60"/>
  <c r="AG60" s="1"/>
  <c r="AL60"/>
  <c r="AH60" s="1"/>
  <c r="AK61"/>
  <c r="AG61" s="1"/>
  <c r="AL61"/>
  <c r="AH61" s="1"/>
  <c r="AK62"/>
  <c r="AG62" s="1"/>
  <c r="AL62"/>
  <c r="AH62" s="1"/>
  <c r="AK63"/>
  <c r="AG63" s="1"/>
  <c r="AL63"/>
  <c r="AH63" s="1"/>
  <c r="AK64"/>
  <c r="AG64" s="1"/>
  <c r="AL64"/>
  <c r="AH64" s="1"/>
  <c r="AK65"/>
  <c r="AG65" s="1"/>
  <c r="AL65"/>
  <c r="AH65" s="1"/>
  <c r="AK66"/>
  <c r="AG66" s="1"/>
  <c r="AL66"/>
  <c r="AH66" s="1"/>
  <c r="AK67"/>
  <c r="AG67" s="1"/>
  <c r="AL67"/>
  <c r="AH67" s="1"/>
  <c r="AK68"/>
  <c r="AG68" s="1"/>
  <c r="AL68"/>
  <c r="AH68" s="1"/>
  <c r="AK69"/>
  <c r="AG69" s="1"/>
  <c r="AL69"/>
  <c r="AH69" s="1"/>
  <c r="AI70"/>
  <c r="AK70"/>
  <c r="AG70" s="1"/>
  <c r="AL70"/>
  <c r="AH70" s="1"/>
  <c r="AI52"/>
  <c r="AI53"/>
  <c r="AI54"/>
  <c r="AI55"/>
  <c r="AI56"/>
  <c r="AG52"/>
  <c r="AG53"/>
  <c r="AG54"/>
  <c r="AG55"/>
  <c r="AG56"/>
  <c r="AK52"/>
  <c r="AL52"/>
  <c r="AK53"/>
  <c r="AL53"/>
  <c r="AK54"/>
  <c r="AL54"/>
  <c r="AK55"/>
  <c r="AL55"/>
  <c r="AK56"/>
  <c r="AL56"/>
  <c r="AL51"/>
  <c r="AK51"/>
  <c r="AH53"/>
  <c r="AH55"/>
  <c r="AI51"/>
  <c r="AG51"/>
  <c r="AJ50"/>
  <c r="AH51"/>
  <c r="B26"/>
  <c r="C26" s="1"/>
  <c r="B23"/>
  <c r="C23"/>
  <c r="B24"/>
  <c r="C24"/>
  <c r="B25"/>
  <c r="C25" s="1"/>
  <c r="C14"/>
  <c r="C13"/>
  <c r="B15"/>
  <c r="C15" s="1"/>
  <c r="B16"/>
  <c r="C16" s="1"/>
  <c r="B17"/>
  <c r="C17" s="1"/>
  <c r="B18"/>
  <c r="C18" s="1"/>
  <c r="B19"/>
  <c r="C19" s="1"/>
  <c r="B20"/>
  <c r="C20" s="1"/>
  <c r="B21"/>
  <c r="C21" s="1"/>
  <c r="B14"/>
  <c r="Y73"/>
  <c r="Y72"/>
  <c r="R68"/>
  <c r="T68" s="1"/>
  <c r="Q68"/>
  <c r="T67"/>
  <c r="R67"/>
  <c r="Q67"/>
  <c r="P64"/>
  <c r="Q64" s="1"/>
  <c r="P63"/>
  <c r="Q63" s="1"/>
  <c r="T61"/>
  <c r="S61"/>
  <c r="T60"/>
  <c r="S60"/>
  <c r="T59"/>
  <c r="S59"/>
  <c r="T58"/>
  <c r="S58"/>
  <c r="T57"/>
  <c r="S57"/>
  <c r="T56"/>
  <c r="S56"/>
  <c r="T55"/>
  <c r="S55"/>
  <c r="T54"/>
  <c r="S54"/>
  <c r="T53"/>
  <c r="S53"/>
  <c r="T52"/>
  <c r="S52"/>
  <c r="T51"/>
  <c r="S51"/>
  <c r="R5"/>
  <c r="T8" s="1"/>
  <c r="A63" i="3" l="1"/>
  <c r="C62"/>
  <c r="B62"/>
  <c r="F34"/>
  <c r="F36"/>
  <c r="F37"/>
  <c r="F39"/>
  <c r="AJ74" i="1"/>
  <c r="AJ80"/>
  <c r="AI80"/>
  <c r="AI79"/>
  <c r="AJ79" s="1"/>
  <c r="AI78"/>
  <c r="AJ78" s="1"/>
  <c r="AI77"/>
  <c r="AJ77" s="1"/>
  <c r="AI76"/>
  <c r="AJ76" s="1"/>
  <c r="AI75"/>
  <c r="AJ75" s="1"/>
  <c r="AI74"/>
  <c r="AI73"/>
  <c r="AJ73" s="1"/>
  <c r="AI72"/>
  <c r="AJ72" s="1"/>
  <c r="AI71"/>
  <c r="AJ71" s="1"/>
  <c r="AJ70"/>
  <c r="AJ69"/>
  <c r="AJ65"/>
  <c r="AJ63"/>
  <c r="AJ61"/>
  <c r="AJ59"/>
  <c r="AJ57"/>
  <c r="AI69"/>
  <c r="AI68"/>
  <c r="AJ68" s="1"/>
  <c r="AI67"/>
  <c r="AJ67" s="1"/>
  <c r="AI66"/>
  <c r="AJ66" s="1"/>
  <c r="AI65"/>
  <c r="AI64"/>
  <c r="AJ64" s="1"/>
  <c r="AI63"/>
  <c r="AI62"/>
  <c r="AJ62" s="1"/>
  <c r="AI61"/>
  <c r="AI60"/>
  <c r="AJ60" s="1"/>
  <c r="AI59"/>
  <c r="AI58"/>
  <c r="AJ58" s="1"/>
  <c r="AI57"/>
  <c r="AJ51"/>
  <c r="AH56"/>
  <c r="AJ56" s="1"/>
  <c r="AJ55"/>
  <c r="AH54"/>
  <c r="AJ54" s="1"/>
  <c r="AJ53"/>
  <c r="AH52"/>
  <c r="AJ52" s="1"/>
  <c r="T6"/>
  <c r="M50"/>
  <c r="R63"/>
  <c r="N59" s="1"/>
  <c r="L59"/>
  <c r="L61"/>
  <c r="R64"/>
  <c r="N61" s="1"/>
  <c r="A64" i="3" l="1"/>
  <c r="C63"/>
  <c r="B63"/>
  <c r="D62"/>
  <c r="J53" i="1"/>
  <c r="S64"/>
  <c r="S63"/>
  <c r="D63" i="3" l="1"/>
  <c r="A65"/>
  <c r="B64"/>
  <c r="C64"/>
  <c r="D64" l="1"/>
  <c r="B65"/>
  <c r="D65" s="1"/>
  <c r="C65"/>
  <c r="A66"/>
  <c r="B66" l="1"/>
  <c r="C66"/>
  <c r="A67"/>
  <c r="B67" l="1"/>
  <c r="C67"/>
  <c r="A68"/>
  <c r="D66"/>
  <c r="B68" l="1"/>
  <c r="C68"/>
  <c r="A69"/>
  <c r="D67"/>
  <c r="B69" l="1"/>
  <c r="C69"/>
  <c r="A70"/>
  <c r="D68"/>
  <c r="B70" l="1"/>
  <c r="C70"/>
  <c r="A71"/>
  <c r="D69"/>
  <c r="B71" l="1"/>
  <c r="C71"/>
  <c r="A72"/>
  <c r="D70"/>
  <c r="D71" l="1"/>
  <c r="B72"/>
  <c r="D72" s="1"/>
  <c r="C72"/>
  <c r="A73"/>
  <c r="B73" l="1"/>
  <c r="C73"/>
  <c r="A74"/>
  <c r="D73" l="1"/>
  <c r="B74"/>
  <c r="D74" s="1"/>
  <c r="C74"/>
  <c r="A75"/>
  <c r="B75" l="1"/>
  <c r="C75"/>
  <c r="A76"/>
  <c r="D75" l="1"/>
  <c r="B76"/>
  <c r="C76"/>
  <c r="A77"/>
  <c r="B77" l="1"/>
  <c r="C77"/>
  <c r="A78"/>
  <c r="D76"/>
  <c r="B78" l="1"/>
  <c r="C78"/>
  <c r="D77"/>
  <c r="D78" l="1"/>
</calcChain>
</file>

<file path=xl/sharedStrings.xml><?xml version="1.0" encoding="utf-8"?>
<sst xmlns="http://schemas.openxmlformats.org/spreadsheetml/2006/main" count="96" uniqueCount="69">
  <si>
    <t>Classwork</t>
  </si>
  <si>
    <t>Move the car by moving the slider.</t>
  </si>
  <si>
    <t>Scenario 1</t>
  </si>
  <si>
    <t xml:space="preserve">A car traveling down a road that runs north and south will eventually pass a cell-tower.  The tower is 1.5 miles west of the highway.  </t>
  </si>
  <si>
    <t>Distance between the car and cell tower:</t>
  </si>
  <si>
    <t>Let the road be represented by the y-axis and the cell tower placed at point (1.5, 2).</t>
  </si>
  <si>
    <t>miles</t>
  </si>
  <si>
    <t>The car is traveling at 60 miles per hour and is currently located at the origin.</t>
  </si>
  <si>
    <t>Compute the distance the car is from the cell tower at each time (in minutes) shown below.  Enter that value in the table and construct a scatter plot of the data.</t>
  </si>
  <si>
    <t>minutes</t>
  </si>
  <si>
    <t>Scenario 2</t>
  </si>
  <si>
    <t>The graph shows two roads on which two different cars (shown by diamonds) will be traveling - both at the same speed; 60 mph (see sliders to make sure this is the case). 
The scroll bar allows you to adjust the time of travel.
The distance between the two cars is shown.
Construct a table for at least 20 data points from 
t = 0 to t = 12 and find the minimum and maximum distance between the two cars for 0 &lt;=  t  &lt;= 12  seconds.</t>
  </si>
  <si>
    <t>blue</t>
  </si>
  <si>
    <t>red</t>
  </si>
  <si>
    <t>3x+1</t>
  </si>
  <si>
    <t>15-x</t>
  </si>
  <si>
    <t>time (minutes)</t>
  </si>
  <si>
    <t>time</t>
  </si>
  <si>
    <t>Car A</t>
  </si>
  <si>
    <t>Car B</t>
  </si>
  <si>
    <t>B line</t>
  </si>
  <si>
    <t>R line</t>
  </si>
  <si>
    <t>Distance between the two cars</t>
  </si>
  <si>
    <t>Before collecting the data, make a conjecture as to the  location of the cars when the distance between them is minimized; maximized.</t>
  </si>
  <si>
    <t>Location of Cars</t>
  </si>
  <si>
    <t>Blue Car</t>
  </si>
  <si>
    <t>(</t>
  </si>
  <si>
    <t>,</t>
  </si>
  <si>
    <t>)</t>
  </si>
  <si>
    <t>Can you adjust the speeds so that a minimum minimum distance is acquire?</t>
  </si>
  <si>
    <t>Red Car</t>
  </si>
  <si>
    <t>m=3</t>
  </si>
  <si>
    <t>m=1</t>
  </si>
  <si>
    <t xml:space="preserve">These sliders adjust the 
speed of each car.  </t>
  </si>
  <si>
    <t xml:space="preserve">Time </t>
  </si>
  <si>
    <t>Distance</t>
  </si>
  <si>
    <t xml:space="preserve">Dist from </t>
  </si>
  <si>
    <t>Cell Tower</t>
  </si>
  <si>
    <t>(sec)</t>
  </si>
  <si>
    <t>Dist Car</t>
  </si>
  <si>
    <t>Trav (m)</t>
  </si>
  <si>
    <t>Dist Red Car</t>
  </si>
  <si>
    <t>Dist Blue Car</t>
  </si>
  <si>
    <t>Trav (miles)</t>
  </si>
  <si>
    <t>Apart</t>
  </si>
  <si>
    <t>Red</t>
  </si>
  <si>
    <t>Car</t>
  </si>
  <si>
    <t>x</t>
  </si>
  <si>
    <t>y</t>
  </si>
  <si>
    <t xml:space="preserve">Blue </t>
  </si>
  <si>
    <t>speed of each car</t>
  </si>
  <si>
    <t>t</t>
  </si>
  <si>
    <t>x1</t>
  </si>
  <si>
    <t>y1</t>
  </si>
  <si>
    <t>x2</t>
  </si>
  <si>
    <t>y2</t>
  </si>
  <si>
    <t>#5</t>
  </si>
  <si>
    <t>A Right Stuff Module</t>
  </si>
  <si>
    <t>Author:  Rob Kimball</t>
  </si>
  <si>
    <t>Minimizing Distance</t>
  </si>
  <si>
    <t>This interactive spreadsheet allows you to explore two different scenario similar to what is in the activity.  The second scenario, below bottom, is much more difficult to model algebraically.  After doing the activity, students should be able to grasp the idea and understand why there there are three different models required:  one for the time before the red car gets to the intersection, one after that and before the blue car gets to the intersection, and then one after that.</t>
  </si>
  <si>
    <t>Activity:  Minimizing Distance</t>
  </si>
  <si>
    <t># 3 - # 6  and #9 - #12</t>
  </si>
  <si>
    <t># 15 - # 20</t>
  </si>
  <si>
    <t>Initial t:</t>
  </si>
  <si>
    <t>Increment for t:</t>
  </si>
  <si>
    <t xml:space="preserve"> &lt;&lt;&lt;&lt;Change this value to start the table at a different t</t>
  </si>
  <si>
    <t>&lt;&lt;&lt;&lt;Change this to change the increment - to zoom.</t>
  </si>
  <si>
    <t xml:space="preserve">ZOOM Feature </t>
  </si>
</sst>
</file>

<file path=xl/styles.xml><?xml version="1.0" encoding="utf-8"?>
<styleSheet xmlns="http://schemas.openxmlformats.org/spreadsheetml/2006/main">
  <numFmts count="1">
    <numFmt numFmtId="164" formatCode="0.000"/>
  </numFmts>
  <fonts count="11">
    <font>
      <sz val="12"/>
      <color theme="1"/>
      <name val="Calibri"/>
      <family val="2"/>
      <scheme val="minor"/>
    </font>
    <font>
      <b/>
      <sz val="12"/>
      <color theme="1"/>
      <name val="Calibri"/>
      <family val="2"/>
      <scheme val="minor"/>
    </font>
    <font>
      <sz val="16"/>
      <color rgb="FFFF0000"/>
      <name val="Calibri"/>
      <family val="2"/>
      <scheme val="minor"/>
    </font>
    <font>
      <b/>
      <sz val="10"/>
      <color theme="1"/>
      <name val="Calibri"/>
      <family val="2"/>
      <scheme val="minor"/>
    </font>
    <font>
      <b/>
      <sz val="14"/>
      <color theme="1"/>
      <name val="Calibri"/>
      <family val="2"/>
      <scheme val="minor"/>
    </font>
    <font>
      <b/>
      <sz val="16"/>
      <color theme="1"/>
      <name val="Calibri"/>
      <family val="2"/>
      <scheme val="minor"/>
    </font>
    <font>
      <b/>
      <sz val="12"/>
      <color rgb="FFFF0000"/>
      <name val="Calibri"/>
      <family val="2"/>
      <scheme val="minor"/>
    </font>
    <font>
      <b/>
      <sz val="12"/>
      <color theme="3" tint="-0.249977111117893"/>
      <name val="Calibri"/>
      <family val="2"/>
      <scheme val="minor"/>
    </font>
    <font>
      <sz val="12"/>
      <color theme="1"/>
      <name val="Calibri"/>
      <family val="2"/>
      <scheme val="minor"/>
    </font>
    <font>
      <sz val="28"/>
      <color theme="1"/>
      <name val="Calibri"/>
      <family val="2"/>
      <scheme val="minor"/>
    </font>
    <font>
      <b/>
      <sz val="12"/>
      <color theme="1"/>
      <name val="Cambria"/>
      <family val="1"/>
      <scheme val="major"/>
    </font>
  </fonts>
  <fills count="9">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FF0000"/>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8" fillId="0" borderId="0"/>
  </cellStyleXfs>
  <cellXfs count="44">
    <xf numFmtId="0" fontId="0" fillId="0" borderId="0" xfId="0"/>
    <xf numFmtId="0" fontId="1" fillId="0" borderId="0" xfId="0" applyFont="1"/>
    <xf numFmtId="0" fontId="3" fillId="0" borderId="0" xfId="0" applyFont="1" applyAlignment="1">
      <alignment horizontal="center" vertical="center"/>
    </xf>
    <xf numFmtId="0" fontId="0" fillId="0" borderId="0" xfId="0" applyAlignment="1">
      <alignment horizontal="center"/>
    </xf>
    <xf numFmtId="0" fontId="1" fillId="0" borderId="0" xfId="0" quotePrefix="1" applyFont="1" applyAlignment="1">
      <alignment horizontal="center"/>
    </xf>
    <xf numFmtId="0" fontId="1" fillId="0" borderId="0" xfId="0" applyFont="1" applyAlignment="1">
      <alignment horizontal="center"/>
    </xf>
    <xf numFmtId="0" fontId="0" fillId="4" borderId="0" xfId="0" applyFill="1" applyAlignment="1">
      <alignment horizontal="center"/>
    </xf>
    <xf numFmtId="0" fontId="0" fillId="6" borderId="0" xfId="0" applyFill="1" applyAlignment="1">
      <alignment horizontal="center"/>
    </xf>
    <xf numFmtId="0" fontId="0" fillId="0" borderId="1" xfId="0" applyBorder="1"/>
    <xf numFmtId="0" fontId="0" fillId="7" borderId="0" xfId="0" applyFill="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0" xfId="0" applyFill="1" applyBorder="1" applyAlignment="1">
      <alignment horizontal="center"/>
    </xf>
    <xf numFmtId="0" fontId="0" fillId="0" borderId="2" xfId="0" applyFill="1" applyBorder="1" applyAlignment="1">
      <alignment horizontal="center"/>
    </xf>
    <xf numFmtId="0" fontId="6" fillId="0" borderId="0" xfId="0" applyFont="1" applyBorder="1" applyAlignment="1">
      <alignment horizontal="center"/>
    </xf>
    <xf numFmtId="0" fontId="7" fillId="0" borderId="0" xfId="0" applyFont="1" applyBorder="1" applyAlignment="1">
      <alignment horizont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center"/>
    </xf>
    <xf numFmtId="164" fontId="0" fillId="0" borderId="0" xfId="0" applyNumberFormat="1" applyAlignment="1">
      <alignment horizontal="center"/>
    </xf>
    <xf numFmtId="0" fontId="9" fillId="8" borderId="0" xfId="1" applyFont="1" applyFill="1" applyAlignment="1">
      <alignment horizontal="center" wrapText="1"/>
    </xf>
    <xf numFmtId="0" fontId="8" fillId="8" borderId="0" xfId="1" applyFill="1"/>
    <xf numFmtId="0" fontId="9" fillId="8" borderId="0" xfId="1" applyFont="1" applyFill="1" applyAlignment="1">
      <alignment horizontal="center"/>
    </xf>
    <xf numFmtId="17" fontId="9" fillId="8" borderId="0" xfId="1" applyNumberFormat="1" applyFont="1" applyFill="1" applyAlignment="1">
      <alignment horizontal="center"/>
    </xf>
    <xf numFmtId="0" fontId="0" fillId="0" borderId="0" xfId="0" quotePrefix="1"/>
    <xf numFmtId="0" fontId="1" fillId="2" borderId="1" xfId="0" applyFont="1" applyFill="1" applyBorder="1" applyAlignment="1">
      <alignment horizontal="center"/>
    </xf>
    <xf numFmtId="0" fontId="10" fillId="0" borderId="0" xfId="0" applyFont="1" applyAlignment="1">
      <alignment horizontal="left"/>
    </xf>
    <xf numFmtId="0" fontId="0" fillId="0" borderId="0" xfId="0" applyAlignment="1">
      <alignment horizontal="right"/>
    </xf>
    <xf numFmtId="0" fontId="0" fillId="0" borderId="0" xfId="0" applyAlignment="1">
      <alignment horizontal="center"/>
    </xf>
    <xf numFmtId="0" fontId="1" fillId="2" borderId="0" xfId="0" applyFont="1" applyFill="1" applyAlignment="1">
      <alignment horizontal="left"/>
    </xf>
    <xf numFmtId="0" fontId="0" fillId="0" borderId="0" xfId="0" applyAlignment="1">
      <alignment horizontal="left" vertical="top" wrapText="1"/>
    </xf>
    <xf numFmtId="0" fontId="2" fillId="0" borderId="0" xfId="0" applyFont="1" applyAlignment="1">
      <alignment horizontal="center" wrapText="1"/>
    </xf>
    <xf numFmtId="0" fontId="6" fillId="2" borderId="0" xfId="0" applyFont="1" applyFill="1" applyAlignment="1">
      <alignment horizontal="center" vertical="center" wrapText="1"/>
    </xf>
    <xf numFmtId="0" fontId="1" fillId="0" borderId="0" xfId="0" applyFont="1" applyAlignment="1">
      <alignment horizontal="center"/>
    </xf>
    <xf numFmtId="0" fontId="1" fillId="3" borderId="0" xfId="0" applyFont="1" applyFill="1" applyAlignment="1">
      <alignment horizontal="center"/>
    </xf>
    <xf numFmtId="2" fontId="4" fillId="3" borderId="0" xfId="0" applyNumberFormat="1" applyFont="1" applyFill="1" applyAlignment="1">
      <alignment horizontal="center" vertical="center"/>
    </xf>
    <xf numFmtId="0" fontId="4" fillId="3" borderId="0" xfId="0" applyFont="1" applyFill="1" applyAlignment="1">
      <alignment horizontal="center"/>
    </xf>
    <xf numFmtId="0" fontId="0" fillId="7" borderId="0" xfId="0" applyFill="1" applyAlignment="1">
      <alignment horizontal="center"/>
    </xf>
    <xf numFmtId="0" fontId="0" fillId="0" borderId="0" xfId="0" applyAlignment="1">
      <alignment horizontal="center" vertical="center" wrapText="1"/>
    </xf>
    <xf numFmtId="0" fontId="5" fillId="5" borderId="0" xfId="0" applyFont="1" applyFill="1" applyAlignment="1">
      <alignment horizontal="center" vertical="center"/>
    </xf>
    <xf numFmtId="0" fontId="5" fillId="7" borderId="0" xfId="0" applyFont="1" applyFill="1" applyAlignment="1">
      <alignment horizontal="center" vertical="center"/>
    </xf>
    <xf numFmtId="0" fontId="0" fillId="5" borderId="0" xfId="0" applyFill="1" applyAlignment="1">
      <alignment horizont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3.xml.rels><?xml version="1.0" encoding="UTF-8" standalone="yes"?>
<Relationships xmlns="http://schemas.openxmlformats.org/package/2006/relationships"><Relationship Id="rId1" Type="http://schemas.openxmlformats.org/officeDocument/2006/relationships/image" Target="../media/image2.png"/></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xVal>
            <c:numRef>
              <c:f>'correct answers'!$A$5:$A$13</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'correct answers'!$F$5:$F$13</c:f>
              <c:numCache>
                <c:formatCode>0.000</c:formatCode>
                <c:ptCount val="9"/>
                <c:pt idx="0">
                  <c:v>2.5</c:v>
                </c:pt>
                <c:pt idx="1">
                  <c:v>2.2360679774997898</c:v>
                </c:pt>
                <c:pt idx="2">
                  <c:v>2.0615528128088303</c:v>
                </c:pt>
                <c:pt idx="3">
                  <c:v>2</c:v>
                </c:pt>
                <c:pt idx="4">
                  <c:v>2.0615528128088303</c:v>
                </c:pt>
                <c:pt idx="5">
                  <c:v>2.2360679774997898</c:v>
                </c:pt>
                <c:pt idx="6">
                  <c:v>2.5</c:v>
                </c:pt>
                <c:pt idx="7">
                  <c:v>2.8284271247461903</c:v>
                </c:pt>
                <c:pt idx="8">
                  <c:v>3.2015621187164243</c:v>
                </c:pt>
              </c:numCache>
            </c:numRef>
          </c:yVal>
        </c:ser>
        <c:axId val="134507136"/>
        <c:axId val="134525696"/>
      </c:scatterChart>
      <c:scatterChart>
        <c:scatterStyle val="smoothMarker"/>
        <c:ser>
          <c:idx val="1"/>
          <c:order val="1"/>
          <c:spPr>
            <a:ln>
              <a:solidFill>
                <a:schemeClr val="accent1"/>
              </a:solidFill>
            </a:ln>
          </c:spPr>
          <c:marker>
            <c:symbol val="none"/>
          </c:marker>
          <c:trendline>
            <c:trendlineType val="poly"/>
            <c:order val="2"/>
            <c:dispEq val="1"/>
            <c:trendlineLbl>
              <c:layout>
                <c:manualLayout>
                  <c:x val="6.3217819578739745E-2"/>
                  <c:y val="0.33693436578134811"/>
                </c:manualLayout>
              </c:layout>
              <c:numFmt formatCode="General" sourceLinked="0"/>
            </c:trendlineLbl>
          </c:trendline>
          <c:xVal>
            <c:numRef>
              <c:f>'correct answers'!$A$5:$A$13</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'correct answers'!$G$5:$G$13</c:f>
              <c:numCache>
                <c:formatCode>General</c:formatCode>
                <c:ptCount val="9"/>
                <c:pt idx="0">
                  <c:v>2.5</c:v>
                </c:pt>
                <c:pt idx="1">
                  <c:v>2.2360679774997898</c:v>
                </c:pt>
                <c:pt idx="2">
                  <c:v>2.0615528128088303</c:v>
                </c:pt>
                <c:pt idx="3">
                  <c:v>2</c:v>
                </c:pt>
                <c:pt idx="4">
                  <c:v>2.0615528128088303</c:v>
                </c:pt>
                <c:pt idx="5">
                  <c:v>2.2360679774997898</c:v>
                </c:pt>
                <c:pt idx="6">
                  <c:v>2.5</c:v>
                </c:pt>
                <c:pt idx="7">
                  <c:v>2.8284271247461903</c:v>
                </c:pt>
                <c:pt idx="8">
                  <c:v>3.2015621187164243</c:v>
                </c:pt>
              </c:numCache>
            </c:numRef>
          </c:yVal>
          <c:smooth val="1"/>
        </c:ser>
        <c:axId val="134507136"/>
        <c:axId val="134525696"/>
      </c:scatterChart>
      <c:valAx>
        <c:axId val="134507136"/>
        <c:scaling>
          <c:orientation val="minMax"/>
        </c:scaling>
        <c:axPos val="b"/>
        <c:title>
          <c:tx>
            <c:rich>
              <a:bodyPr/>
              <a:lstStyle/>
              <a:p>
                <a:pPr>
                  <a:defRPr/>
                </a:pPr>
                <a:r>
                  <a:rPr lang="en-US"/>
                  <a:t>time (seconds)</a:t>
                </a:r>
              </a:p>
            </c:rich>
          </c:tx>
          <c:layout/>
        </c:title>
        <c:numFmt formatCode="General" sourceLinked="1"/>
        <c:tickLblPos val="nextTo"/>
        <c:crossAx val="134525696"/>
        <c:crosses val="autoZero"/>
        <c:crossBetween val="midCat"/>
      </c:valAx>
      <c:valAx>
        <c:axId val="134525696"/>
        <c:scaling>
          <c:orientation val="minMax"/>
        </c:scaling>
        <c:axPos val="l"/>
        <c:title>
          <c:tx>
            <c:rich>
              <a:bodyPr rot="-5400000" vert="horz"/>
              <a:lstStyle/>
              <a:p>
                <a:pPr>
                  <a:defRPr/>
                </a:pPr>
                <a:r>
                  <a:rPr lang="en-US"/>
                  <a:t>distance (miles)</a:t>
                </a:r>
              </a:p>
            </c:rich>
          </c:tx>
          <c:layout/>
        </c:title>
        <c:numFmt formatCode="0.0" sourceLinked="0"/>
        <c:tickLblPos val="nextTo"/>
        <c:crossAx val="134507136"/>
        <c:crosses val="autoZero"/>
        <c:crossBetween val="midCat"/>
      </c:valAx>
    </c:plotArea>
    <c:plotVisOnly val="1"/>
    <c:dispBlanksAs val="gap"/>
  </c:chart>
  <c:spPr>
    <a:ln>
      <a:noFill/>
    </a:ln>
  </c:spPr>
  <c:printSettings>
    <c:headerFooter/>
    <c:pageMargins b="0.75000000000000078" l="0.70000000000000062" r="0.70000000000000062" t="0.750000000000000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trendline>
            <c:trendlineType val="poly"/>
            <c:order val="2"/>
            <c:dispRSqr val="1"/>
            <c:dispEq val="1"/>
            <c:trendlineLbl>
              <c:layout>
                <c:manualLayout>
                  <c:x val="-0.13515594925634292"/>
                  <c:y val="0.40908664322020255"/>
                </c:manualLayout>
              </c:layout>
              <c:numFmt formatCode="General" sourceLinked="0"/>
            </c:trendlineLbl>
          </c:trendline>
          <c:xVal>
            <c:numRef>
              <c:f>'optimal values'!$A$13:$A$21</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'optimal values'!$C$13:$C$21</c:f>
              <c:numCache>
                <c:formatCode>General</c:formatCode>
                <c:ptCount val="9"/>
                <c:pt idx="0">
                  <c:v>2.5</c:v>
                </c:pt>
                <c:pt idx="1">
                  <c:v>2.1213203435596424</c:v>
                </c:pt>
                <c:pt idx="2">
                  <c:v>1.8027756377319946</c:v>
                </c:pt>
                <c:pt idx="3">
                  <c:v>1.5811388300841898</c:v>
                </c:pt>
                <c:pt idx="4">
                  <c:v>1.5</c:v>
                </c:pt>
                <c:pt idx="5">
                  <c:v>1.5811388300841898</c:v>
                </c:pt>
                <c:pt idx="6">
                  <c:v>1.8027756377319946</c:v>
                </c:pt>
                <c:pt idx="7">
                  <c:v>2.1213203435596424</c:v>
                </c:pt>
                <c:pt idx="8">
                  <c:v>2.5</c:v>
                </c:pt>
              </c:numCache>
            </c:numRef>
          </c:yVal>
        </c:ser>
        <c:axId val="135611520"/>
        <c:axId val="135613056"/>
      </c:scatterChart>
      <c:valAx>
        <c:axId val="135611520"/>
        <c:scaling>
          <c:orientation val="minMax"/>
        </c:scaling>
        <c:axPos val="b"/>
        <c:numFmt formatCode="General" sourceLinked="1"/>
        <c:tickLblPos val="nextTo"/>
        <c:crossAx val="135613056"/>
        <c:crosses val="autoZero"/>
        <c:crossBetween val="midCat"/>
      </c:valAx>
      <c:valAx>
        <c:axId val="135613056"/>
        <c:scaling>
          <c:orientation val="minMax"/>
        </c:scaling>
        <c:axPos val="l"/>
        <c:majorGridlines/>
        <c:numFmt formatCode="General" sourceLinked="1"/>
        <c:tickLblPos val="nextTo"/>
        <c:crossAx val="135611520"/>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xVal>
            <c:numRef>
              <c:f>'optimal values'!$A$23:$A$26</c:f>
              <c:numCache>
                <c:formatCode>General</c:formatCode>
                <c:ptCount val="4"/>
                <c:pt idx="0">
                  <c:v>600</c:v>
                </c:pt>
                <c:pt idx="1">
                  <c:v>1200</c:v>
                </c:pt>
                <c:pt idx="2">
                  <c:v>1800</c:v>
                </c:pt>
                <c:pt idx="3">
                  <c:v>2400</c:v>
                </c:pt>
              </c:numCache>
            </c:numRef>
          </c:xVal>
          <c:yVal>
            <c:numRef>
              <c:f>'optimal values'!$C$23:$C$26</c:f>
              <c:numCache>
                <c:formatCode>General</c:formatCode>
                <c:ptCount val="4"/>
                <c:pt idx="0">
                  <c:v>8.1394102980498531</c:v>
                </c:pt>
                <c:pt idx="1">
                  <c:v>18.062391868188442</c:v>
                </c:pt>
                <c:pt idx="2">
                  <c:v>28.040149785619906</c:v>
                </c:pt>
                <c:pt idx="3">
                  <c:v>38.029593739612835</c:v>
                </c:pt>
              </c:numCache>
            </c:numRef>
          </c:yVal>
        </c:ser>
        <c:axId val="135636480"/>
        <c:axId val="135638016"/>
      </c:scatterChart>
      <c:valAx>
        <c:axId val="135636480"/>
        <c:scaling>
          <c:orientation val="minMax"/>
        </c:scaling>
        <c:axPos val="b"/>
        <c:numFmt formatCode="General" sourceLinked="1"/>
        <c:tickLblPos val="nextTo"/>
        <c:crossAx val="135638016"/>
        <c:crosses val="autoZero"/>
        <c:crossBetween val="midCat"/>
      </c:valAx>
      <c:valAx>
        <c:axId val="135638016"/>
        <c:scaling>
          <c:orientation val="minMax"/>
        </c:scaling>
        <c:axPos val="l"/>
        <c:majorGridlines/>
        <c:numFmt formatCode="General" sourceLinked="1"/>
        <c:tickLblPos val="nextTo"/>
        <c:crossAx val="135636480"/>
        <c:crosses val="autoZero"/>
        <c:crossBetween val="midCat"/>
      </c:valAx>
    </c:plotArea>
    <c:plotVisOnly val="1"/>
  </c:chart>
  <c:printSettings>
    <c:headerFooter/>
    <c:pageMargins b="0.75000000000000111" l="0.70000000000000062" r="0.70000000000000062" t="0.750000000000001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xVal>
            <c:numRef>
              <c:f>pics!$A$1</c:f>
              <c:numCache>
                <c:formatCode>General</c:formatCode>
                <c:ptCount val="1"/>
                <c:pt idx="0">
                  <c:v>-2</c:v>
                </c:pt>
              </c:numCache>
            </c:numRef>
          </c:xVal>
          <c:yVal>
            <c:numRef>
              <c:f>pics!$B$1</c:f>
              <c:numCache>
                <c:formatCode>General</c:formatCode>
                <c:ptCount val="1"/>
                <c:pt idx="0">
                  <c:v>4.5</c:v>
                </c:pt>
              </c:numCache>
            </c:numRef>
          </c:yVal>
        </c:ser>
        <c:axId val="135728512"/>
        <c:axId val="135746688"/>
      </c:scatterChart>
      <c:valAx>
        <c:axId val="135728512"/>
        <c:scaling>
          <c:orientation val="minMax"/>
          <c:max val="5"/>
          <c:min val="0"/>
        </c:scaling>
        <c:axPos val="b"/>
        <c:majorGridlines/>
        <c:numFmt formatCode="General" sourceLinked="1"/>
        <c:tickLblPos val="nextTo"/>
        <c:txPr>
          <a:bodyPr/>
          <a:lstStyle/>
          <a:p>
            <a:pPr>
              <a:defRPr sz="1400"/>
            </a:pPr>
            <a:endParaRPr lang="en-US"/>
          </a:p>
        </c:txPr>
        <c:crossAx val="135746688"/>
        <c:crosses val="autoZero"/>
        <c:crossBetween val="midCat"/>
        <c:majorUnit val="1"/>
      </c:valAx>
      <c:valAx>
        <c:axId val="135746688"/>
        <c:scaling>
          <c:orientation val="minMax"/>
          <c:max val="5"/>
          <c:min val="0"/>
        </c:scaling>
        <c:axPos val="l"/>
        <c:majorGridlines/>
        <c:numFmt formatCode="General" sourceLinked="1"/>
        <c:tickLblPos val="nextTo"/>
        <c:txPr>
          <a:bodyPr/>
          <a:lstStyle/>
          <a:p>
            <a:pPr>
              <a:defRPr sz="1400"/>
            </a:pPr>
            <a:endParaRPr lang="en-US"/>
          </a:p>
        </c:txPr>
        <c:crossAx val="135728512"/>
        <c:crosses val="autoZero"/>
        <c:crossBetween val="midCat"/>
        <c:majorUnit val="1"/>
      </c:valAx>
    </c:plotArea>
    <c:plotVisOnly val="1"/>
  </c:chart>
  <c:spPr>
    <a:ln>
      <a:noFill/>
    </a:ln>
  </c:spPr>
  <c:printSettings>
    <c:headerFooter/>
    <c:pageMargins b="0.75000000000000078" l="0.70000000000000062" r="0.70000000000000062" t="0.75000000000000078"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marker>
            <c:spPr>
              <a:noFill/>
            </c:spPr>
          </c:marker>
          <c:dPt>
            <c:idx val="0"/>
            <c:marker>
              <c:symbol val="none"/>
            </c:marker>
          </c:dPt>
          <c:xVal>
            <c:numRef>
              <c:f>pics!$A$1</c:f>
              <c:numCache>
                <c:formatCode>General</c:formatCode>
                <c:ptCount val="1"/>
                <c:pt idx="0">
                  <c:v>-2</c:v>
                </c:pt>
              </c:numCache>
            </c:numRef>
          </c:xVal>
          <c:yVal>
            <c:numRef>
              <c:f>pics!$B$1</c:f>
              <c:numCache>
                <c:formatCode>General</c:formatCode>
                <c:ptCount val="1"/>
                <c:pt idx="0">
                  <c:v>4.5</c:v>
                </c:pt>
              </c:numCache>
            </c:numRef>
          </c:yVal>
        </c:ser>
        <c:axId val="135761280"/>
        <c:axId val="135792128"/>
      </c:scatterChart>
      <c:valAx>
        <c:axId val="135761280"/>
        <c:scaling>
          <c:orientation val="minMax"/>
          <c:max val="5"/>
          <c:min val="-8"/>
        </c:scaling>
        <c:axPos val="b"/>
        <c:majorGridlines>
          <c:spPr>
            <a:ln>
              <a:solidFill>
                <a:schemeClr val="bg1"/>
              </a:solidFill>
            </a:ln>
          </c:spPr>
        </c:majorGridlines>
        <c:numFmt formatCode="General" sourceLinked="1"/>
        <c:tickLblPos val="nextTo"/>
        <c:spPr>
          <a:ln>
            <a:solidFill>
              <a:srgbClr val="FF0000"/>
            </a:solidFill>
          </a:ln>
        </c:spPr>
        <c:txPr>
          <a:bodyPr/>
          <a:lstStyle/>
          <a:p>
            <a:pPr>
              <a:defRPr sz="1400">
                <a:solidFill>
                  <a:schemeClr val="bg1"/>
                </a:solidFill>
              </a:defRPr>
            </a:pPr>
            <a:endParaRPr lang="en-US"/>
          </a:p>
        </c:txPr>
        <c:crossAx val="135792128"/>
        <c:crosses val="autoZero"/>
        <c:crossBetween val="midCat"/>
        <c:majorUnit val="2"/>
      </c:valAx>
      <c:valAx>
        <c:axId val="135792128"/>
        <c:scaling>
          <c:orientation val="minMax"/>
          <c:max val="9"/>
          <c:min val="-2"/>
        </c:scaling>
        <c:axPos val="l"/>
        <c:majorGridlines>
          <c:spPr>
            <a:ln>
              <a:solidFill>
                <a:sysClr val="window" lastClr="FFFFFF"/>
              </a:solidFill>
            </a:ln>
          </c:spPr>
        </c:majorGridlines>
        <c:numFmt formatCode="General" sourceLinked="1"/>
        <c:tickLblPos val="nextTo"/>
        <c:spPr>
          <a:ln>
            <a:solidFill>
              <a:srgbClr val="FF0000"/>
            </a:solidFill>
          </a:ln>
        </c:spPr>
        <c:txPr>
          <a:bodyPr/>
          <a:lstStyle/>
          <a:p>
            <a:pPr>
              <a:defRPr sz="1400">
                <a:solidFill>
                  <a:schemeClr val="bg1"/>
                </a:solidFill>
              </a:defRPr>
            </a:pPr>
            <a:endParaRPr lang="en-US"/>
          </a:p>
        </c:txPr>
        <c:crossAx val="135761280"/>
        <c:crosses val="autoZero"/>
        <c:crossBetween val="midCat"/>
        <c:majorUnit val="2"/>
      </c:valAx>
      <c:spPr>
        <a:blipFill>
          <a:blip xmlns:r="http://schemas.openxmlformats.org/officeDocument/2006/relationships" r:embed="rId1"/>
          <a:stretch>
            <a:fillRect/>
          </a:stretch>
        </a:blipFill>
      </c:spPr>
    </c:plotArea>
    <c:plotVisOnly val="1"/>
    <c:dispBlanksAs val="gap"/>
  </c:chart>
  <c:spPr>
    <a:ln>
      <a:noFill/>
    </a:ln>
  </c:spPr>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xVal>
            <c:numRef>
              <c:f>'correct answers'!$A$25:$A$33</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'correct answers'!$F$25:$F$33</c:f>
              <c:numCache>
                <c:formatCode>0.000</c:formatCode>
                <c:ptCount val="9"/>
                <c:pt idx="0">
                  <c:v>4.924428900898052</c:v>
                </c:pt>
                <c:pt idx="1">
                  <c:v>4.4613681670859044</c:v>
                </c:pt>
                <c:pt idx="2">
                  <c:v>4.0071950095515545</c:v>
                </c:pt>
                <c:pt idx="3">
                  <c:v>3.5653075276702744</c:v>
                </c:pt>
                <c:pt idx="4">
                  <c:v>3.1408953642472341</c:v>
                </c:pt>
                <c:pt idx="5">
                  <c:v>2.7420849023028451</c:v>
                </c:pt>
                <c:pt idx="6">
                  <c:v>2.3817715116535942</c:v>
                </c:pt>
                <c:pt idx="7">
                  <c:v>2.0800580415007865</c:v>
                </c:pt>
                <c:pt idx="8">
                  <c:v>1.8655957167348796</c:v>
                </c:pt>
              </c:numCache>
            </c:numRef>
          </c:yVal>
        </c:ser>
        <c:axId val="134541312"/>
        <c:axId val="134542848"/>
      </c:scatterChart>
      <c:valAx>
        <c:axId val="134541312"/>
        <c:scaling>
          <c:orientation val="minMax"/>
        </c:scaling>
        <c:axPos val="b"/>
        <c:numFmt formatCode="General" sourceLinked="1"/>
        <c:tickLblPos val="nextTo"/>
        <c:crossAx val="134542848"/>
        <c:crosses val="autoZero"/>
        <c:crossBetween val="midCat"/>
      </c:valAx>
      <c:valAx>
        <c:axId val="134542848"/>
        <c:scaling>
          <c:orientation val="minMax"/>
        </c:scaling>
        <c:axPos val="l"/>
        <c:numFmt formatCode="0" sourceLinked="0"/>
        <c:tickLblPos val="nextTo"/>
        <c:crossAx val="134541312"/>
        <c:crosses val="autoZero"/>
        <c:crossBetween val="midCat"/>
      </c:valAx>
    </c:plotArea>
    <c:plotVisOnly val="1"/>
  </c:chart>
  <c:spPr>
    <a:ln>
      <a:noFill/>
    </a:ln>
  </c:spPr>
  <c:printSettings>
    <c:headerFooter/>
    <c:pageMargins b="0.75000000000000078" l="0.70000000000000062" r="0.70000000000000062" t="0.750000000000000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22587787404020171"/>
          <c:y val="3.8149252761565451E-2"/>
          <c:w val="0.69080842587733859"/>
          <c:h val="0.59498205062447485"/>
        </c:manualLayout>
      </c:layout>
      <c:scatterChart>
        <c:scatterStyle val="lineMarker"/>
        <c:ser>
          <c:idx val="0"/>
          <c:order val="0"/>
          <c:spPr>
            <a:ln w="28575">
              <a:noFill/>
            </a:ln>
          </c:spPr>
          <c:xVal>
            <c:numRef>
              <c:f>'correct answers'!$A$5:$A$13</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'correct answers'!$F$5:$F$13</c:f>
              <c:numCache>
                <c:formatCode>0.000</c:formatCode>
                <c:ptCount val="9"/>
                <c:pt idx="0">
                  <c:v>2.5</c:v>
                </c:pt>
                <c:pt idx="1">
                  <c:v>2.2360679774997898</c:v>
                </c:pt>
                <c:pt idx="2">
                  <c:v>2.0615528128088303</c:v>
                </c:pt>
                <c:pt idx="3">
                  <c:v>2</c:v>
                </c:pt>
                <c:pt idx="4">
                  <c:v>2.0615528128088303</c:v>
                </c:pt>
                <c:pt idx="5">
                  <c:v>2.2360679774997898</c:v>
                </c:pt>
                <c:pt idx="6">
                  <c:v>2.5</c:v>
                </c:pt>
                <c:pt idx="7">
                  <c:v>2.8284271247461903</c:v>
                </c:pt>
                <c:pt idx="8">
                  <c:v>3.2015621187164243</c:v>
                </c:pt>
              </c:numCache>
            </c:numRef>
          </c:yVal>
        </c:ser>
        <c:axId val="134984064"/>
        <c:axId val="134985984"/>
      </c:scatterChart>
      <c:valAx>
        <c:axId val="134984064"/>
        <c:scaling>
          <c:orientation val="minMax"/>
        </c:scaling>
        <c:axPos val="b"/>
        <c:title>
          <c:tx>
            <c:rich>
              <a:bodyPr/>
              <a:lstStyle/>
              <a:p>
                <a:pPr>
                  <a:defRPr/>
                </a:pPr>
                <a:r>
                  <a:rPr lang="en-US"/>
                  <a:t>time</a:t>
                </a:r>
                <a:r>
                  <a:rPr lang="en-US" baseline="0"/>
                  <a:t> </a:t>
                </a:r>
                <a:r>
                  <a:rPr lang="en-US"/>
                  <a:t>(seconds)</a:t>
                </a:r>
              </a:p>
            </c:rich>
          </c:tx>
          <c:layout/>
        </c:title>
        <c:numFmt formatCode="General" sourceLinked="1"/>
        <c:tickLblPos val="nextTo"/>
        <c:crossAx val="134985984"/>
        <c:crosses val="autoZero"/>
        <c:crossBetween val="midCat"/>
      </c:valAx>
      <c:valAx>
        <c:axId val="134985984"/>
        <c:scaling>
          <c:orientation val="minMax"/>
        </c:scaling>
        <c:axPos val="l"/>
        <c:title>
          <c:tx>
            <c:rich>
              <a:bodyPr rot="-5400000" vert="horz"/>
              <a:lstStyle/>
              <a:p>
                <a:pPr>
                  <a:defRPr/>
                </a:pPr>
                <a:r>
                  <a:rPr lang="en-US"/>
                  <a:t>Distance from tower (miles)</a:t>
                </a:r>
              </a:p>
            </c:rich>
          </c:tx>
          <c:layout/>
        </c:title>
        <c:numFmt formatCode="0.0" sourceLinked="0"/>
        <c:tickLblPos val="nextTo"/>
        <c:crossAx val="134984064"/>
        <c:crosses val="autoZero"/>
        <c:crossBetween val="midCat"/>
      </c:valAx>
    </c:plotArea>
    <c:plotVisOnly val="1"/>
    <c:dispBlanksAs val="gap"/>
  </c:chart>
  <c:spPr>
    <a:ln>
      <a:noFill/>
    </a:ln>
  </c:spPr>
  <c:printSettings>
    <c:headerFooter/>
    <c:pageMargins b="0.750000000000001" l="0.70000000000000062" r="0.70000000000000062" t="0.75000000000000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xVal>
            <c:numRef>
              <c:f>'correct answers'!$A$25:$A$33</c:f>
              <c:numCache>
                <c:formatCode>General</c:formatCode>
                <c:ptCount val="9"/>
                <c:pt idx="0">
                  <c:v>0</c:v>
                </c:pt>
                <c:pt idx="1">
                  <c:v>30</c:v>
                </c:pt>
                <c:pt idx="2">
                  <c:v>60</c:v>
                </c:pt>
                <c:pt idx="3">
                  <c:v>90</c:v>
                </c:pt>
                <c:pt idx="4">
                  <c:v>120</c:v>
                </c:pt>
                <c:pt idx="5">
                  <c:v>150</c:v>
                </c:pt>
                <c:pt idx="6">
                  <c:v>180</c:v>
                </c:pt>
                <c:pt idx="7">
                  <c:v>210</c:v>
                </c:pt>
                <c:pt idx="8">
                  <c:v>240</c:v>
                </c:pt>
              </c:numCache>
            </c:numRef>
          </c:xVal>
          <c:yVal>
            <c:numRef>
              <c:f>'correct answers'!$F$25:$F$33</c:f>
              <c:numCache>
                <c:formatCode>0.000</c:formatCode>
                <c:ptCount val="9"/>
                <c:pt idx="0">
                  <c:v>4.924428900898052</c:v>
                </c:pt>
                <c:pt idx="1">
                  <c:v>4.4613681670859044</c:v>
                </c:pt>
                <c:pt idx="2">
                  <c:v>4.0071950095515545</c:v>
                </c:pt>
                <c:pt idx="3">
                  <c:v>3.5653075276702744</c:v>
                </c:pt>
                <c:pt idx="4">
                  <c:v>3.1408953642472341</c:v>
                </c:pt>
                <c:pt idx="5">
                  <c:v>2.7420849023028451</c:v>
                </c:pt>
                <c:pt idx="6">
                  <c:v>2.3817715116535942</c:v>
                </c:pt>
                <c:pt idx="7">
                  <c:v>2.0800580415007865</c:v>
                </c:pt>
                <c:pt idx="8">
                  <c:v>1.8655957167348796</c:v>
                </c:pt>
              </c:numCache>
            </c:numRef>
          </c:yVal>
        </c:ser>
        <c:axId val="135400064"/>
        <c:axId val="135401856"/>
      </c:scatterChart>
      <c:scatterChart>
        <c:scatterStyle val="smoothMarker"/>
        <c:ser>
          <c:idx val="1"/>
          <c:order val="1"/>
          <c:spPr>
            <a:ln>
              <a:solidFill>
                <a:schemeClr val="accent1"/>
              </a:solidFill>
            </a:ln>
          </c:spPr>
          <c:marker>
            <c:symbol val="none"/>
          </c:marker>
          <c:xVal>
            <c:numRef>
              <c:f>'correct answers'!$A$25:$A$39</c:f>
              <c:numCache>
                <c:formatCode>General</c:formatCode>
                <c:ptCount val="15"/>
                <c:pt idx="0">
                  <c:v>0</c:v>
                </c:pt>
                <c:pt idx="1">
                  <c:v>30</c:v>
                </c:pt>
                <c:pt idx="2">
                  <c:v>60</c:v>
                </c:pt>
                <c:pt idx="3">
                  <c:v>90</c:v>
                </c:pt>
                <c:pt idx="4">
                  <c:v>120</c:v>
                </c:pt>
                <c:pt idx="5">
                  <c:v>150</c:v>
                </c:pt>
                <c:pt idx="6">
                  <c:v>180</c:v>
                </c:pt>
                <c:pt idx="7">
                  <c:v>210</c:v>
                </c:pt>
                <c:pt idx="8">
                  <c:v>240</c:v>
                </c:pt>
                <c:pt idx="9">
                  <c:v>270</c:v>
                </c:pt>
                <c:pt idx="10">
                  <c:v>300</c:v>
                </c:pt>
                <c:pt idx="11">
                  <c:v>330</c:v>
                </c:pt>
                <c:pt idx="12">
                  <c:v>360</c:v>
                </c:pt>
                <c:pt idx="13">
                  <c:v>390</c:v>
                </c:pt>
                <c:pt idx="14">
                  <c:v>420</c:v>
                </c:pt>
              </c:numCache>
            </c:numRef>
          </c:xVal>
          <c:yVal>
            <c:numRef>
              <c:f>'correct answers'!$G$25:$G$39</c:f>
              <c:numCache>
                <c:formatCode>General</c:formatCode>
                <c:ptCount val="15"/>
                <c:pt idx="0">
                  <c:v>4.924428900898052</c:v>
                </c:pt>
                <c:pt idx="1">
                  <c:v>4.4613681670859044</c:v>
                </c:pt>
                <c:pt idx="2">
                  <c:v>4.0071950095515545</c:v>
                </c:pt>
                <c:pt idx="3">
                  <c:v>3.5653075276702744</c:v>
                </c:pt>
                <c:pt idx="4">
                  <c:v>3.1408953642472341</c:v>
                </c:pt>
                <c:pt idx="5">
                  <c:v>2.7420849023028451</c:v>
                </c:pt>
                <c:pt idx="6">
                  <c:v>2.3817715116535942</c:v>
                </c:pt>
                <c:pt idx="7">
                  <c:v>2.0800580415007865</c:v>
                </c:pt>
                <c:pt idx="8">
                  <c:v>1.8655957167348796</c:v>
                </c:pt>
                <c:pt idx="9">
                  <c:v>1.7703822470266046</c:v>
                </c:pt>
                <c:pt idx="10">
                  <c:v>1.8133006432675225</c:v>
                </c:pt>
                <c:pt idx="11">
                  <c:v>1.9854130918178845</c:v>
                </c:pt>
                <c:pt idx="12">
                  <c:v>2.2573593128807143</c:v>
                </c:pt>
                <c:pt idx="13">
                  <c:v>2.5979755560314137</c:v>
                </c:pt>
                <c:pt idx="14">
                  <c:v>2.9838369446107769</c:v>
                </c:pt>
              </c:numCache>
            </c:numRef>
          </c:yVal>
          <c:smooth val="1"/>
        </c:ser>
        <c:axId val="135400064"/>
        <c:axId val="135401856"/>
      </c:scatterChart>
      <c:valAx>
        <c:axId val="135400064"/>
        <c:scaling>
          <c:orientation val="minMax"/>
        </c:scaling>
        <c:axPos val="b"/>
        <c:numFmt formatCode="General" sourceLinked="1"/>
        <c:tickLblPos val="nextTo"/>
        <c:crossAx val="135401856"/>
        <c:crosses val="autoZero"/>
        <c:crossBetween val="midCat"/>
      </c:valAx>
      <c:valAx>
        <c:axId val="135401856"/>
        <c:scaling>
          <c:orientation val="minMax"/>
        </c:scaling>
        <c:axPos val="l"/>
        <c:numFmt formatCode="0" sourceLinked="0"/>
        <c:tickLblPos val="nextTo"/>
        <c:crossAx val="135400064"/>
        <c:crosses val="autoZero"/>
        <c:crossBetween val="midCat"/>
      </c:valAx>
    </c:plotArea>
    <c:plotVisOnly val="1"/>
    <c:dispBlanksAs val="gap"/>
  </c:chart>
  <c:spPr>
    <a:ln>
      <a:noFill/>
    </a:ln>
  </c:spPr>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xVal>
            <c:numRef>
              <c:f>'correct answers'!$A$14:$A$17</c:f>
              <c:numCache>
                <c:formatCode>General</c:formatCode>
                <c:ptCount val="4"/>
                <c:pt idx="0">
                  <c:v>600</c:v>
                </c:pt>
                <c:pt idx="1">
                  <c:v>1200</c:v>
                </c:pt>
                <c:pt idx="2">
                  <c:v>1800</c:v>
                </c:pt>
                <c:pt idx="3">
                  <c:v>2400</c:v>
                </c:pt>
              </c:numCache>
            </c:numRef>
          </c:xVal>
          <c:yVal>
            <c:numRef>
              <c:f>'correct answers'!$F$14:$F$17</c:f>
              <c:numCache>
                <c:formatCode>0.000</c:formatCode>
                <c:ptCount val="4"/>
                <c:pt idx="0">
                  <c:v>8.7321245982864895</c:v>
                </c:pt>
                <c:pt idx="1">
                  <c:v>18.607794065928395</c:v>
                </c:pt>
                <c:pt idx="2">
                  <c:v>28.570089254323307</c:v>
                </c:pt>
                <c:pt idx="3">
                  <c:v>38.551913052402469</c:v>
                </c:pt>
              </c:numCache>
            </c:numRef>
          </c:yVal>
        </c:ser>
        <c:axId val="135425024"/>
        <c:axId val="135431296"/>
      </c:scatterChart>
      <c:valAx>
        <c:axId val="135425024"/>
        <c:scaling>
          <c:orientation val="minMax"/>
        </c:scaling>
        <c:axPos val="b"/>
        <c:title>
          <c:tx>
            <c:rich>
              <a:bodyPr/>
              <a:lstStyle/>
              <a:p>
                <a:pPr>
                  <a:defRPr/>
                </a:pPr>
                <a:r>
                  <a:rPr lang="en-US"/>
                  <a:t>time</a:t>
                </a:r>
                <a:r>
                  <a:rPr lang="en-US" baseline="0"/>
                  <a:t> </a:t>
                </a:r>
                <a:r>
                  <a:rPr lang="en-US"/>
                  <a:t>(seconds)</a:t>
                </a:r>
              </a:p>
            </c:rich>
          </c:tx>
          <c:layout/>
        </c:title>
        <c:numFmt formatCode="General" sourceLinked="1"/>
        <c:tickLblPos val="nextTo"/>
        <c:crossAx val="135431296"/>
        <c:crosses val="autoZero"/>
        <c:crossBetween val="midCat"/>
      </c:valAx>
      <c:valAx>
        <c:axId val="135431296"/>
        <c:scaling>
          <c:orientation val="minMax"/>
        </c:scaling>
        <c:axPos val="l"/>
        <c:title>
          <c:tx>
            <c:rich>
              <a:bodyPr rot="-5400000" vert="horz"/>
              <a:lstStyle/>
              <a:p>
                <a:pPr>
                  <a:defRPr/>
                </a:pPr>
                <a:r>
                  <a:rPr lang="en-US"/>
                  <a:t>Distance from tower (miles)</a:t>
                </a:r>
              </a:p>
            </c:rich>
          </c:tx>
          <c:layout/>
        </c:title>
        <c:numFmt formatCode="0.0" sourceLinked="0"/>
        <c:tickLblPos val="nextTo"/>
        <c:crossAx val="135425024"/>
        <c:crosses val="autoZero"/>
        <c:crossBetween val="midCat"/>
      </c:valAx>
    </c:plotArea>
    <c:plotVisOnly val="1"/>
    <c:dispBlanksAs val="gap"/>
  </c:chart>
  <c:spPr>
    <a:ln>
      <a:noFill/>
    </a:ln>
  </c:spPr>
  <c:printSettings>
    <c:headerFooter/>
    <c:pageMargins b="0.75000000000000122" l="0.70000000000000062" r="0.70000000000000062" t="0.750000000000001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Minimum Distance</a:t>
            </a:r>
          </a:p>
        </c:rich>
      </c:tx>
      <c:layout>
        <c:manualLayout>
          <c:xMode val="edge"/>
          <c:yMode val="edge"/>
          <c:x val="0.38065508190786507"/>
          <c:y val="4.6829268292682913E-2"/>
        </c:manualLayout>
      </c:layout>
    </c:title>
    <c:plotArea>
      <c:layout>
        <c:manualLayout>
          <c:layoutTarget val="inner"/>
          <c:xMode val="edge"/>
          <c:yMode val="edge"/>
          <c:x val="0.14564575979726674"/>
          <c:y val="2.3814710966007298E-2"/>
          <c:w val="0.81158982713367733"/>
          <c:h val="0.78628891876320339"/>
        </c:manualLayout>
      </c:layout>
      <c:scatterChart>
        <c:scatterStyle val="lineMarker"/>
        <c:ser>
          <c:idx val="0"/>
          <c:order val="0"/>
          <c:spPr>
            <a:ln w="28575">
              <a:noFill/>
            </a:ln>
          </c:spPr>
          <c:xVal>
            <c:numRef>
              <c:f>'correct answers'!$A$42:$A$56</c:f>
              <c:numCache>
                <c:formatCode>General</c:formatCode>
                <c:ptCount val="15"/>
                <c:pt idx="0">
                  <c:v>0</c:v>
                </c:pt>
                <c:pt idx="1">
                  <c:v>60</c:v>
                </c:pt>
                <c:pt idx="2">
                  <c:v>120</c:v>
                </c:pt>
                <c:pt idx="3">
                  <c:v>180</c:v>
                </c:pt>
                <c:pt idx="4">
                  <c:v>240</c:v>
                </c:pt>
                <c:pt idx="5">
                  <c:v>300</c:v>
                </c:pt>
                <c:pt idx="6">
                  <c:v>360</c:v>
                </c:pt>
                <c:pt idx="7">
                  <c:v>420</c:v>
                </c:pt>
                <c:pt idx="8">
                  <c:v>480</c:v>
                </c:pt>
                <c:pt idx="9">
                  <c:v>540</c:v>
                </c:pt>
                <c:pt idx="10">
                  <c:v>600</c:v>
                </c:pt>
                <c:pt idx="11">
                  <c:v>660</c:v>
                </c:pt>
                <c:pt idx="12">
                  <c:v>720</c:v>
                </c:pt>
                <c:pt idx="13">
                  <c:v>780</c:v>
                </c:pt>
                <c:pt idx="14">
                  <c:v>840</c:v>
                </c:pt>
              </c:numCache>
            </c:numRef>
          </c:xVal>
          <c:yVal>
            <c:numRef>
              <c:f>'correct answers'!$D$42:$D$56</c:f>
              <c:numCache>
                <c:formatCode>0.000</c:formatCode>
                <c:ptCount val="15"/>
                <c:pt idx="0">
                  <c:v>4.924428900898052</c:v>
                </c:pt>
                <c:pt idx="1">
                  <c:v>4.0071950095515545</c:v>
                </c:pt>
                <c:pt idx="2">
                  <c:v>3.1408953642472341</c:v>
                </c:pt>
                <c:pt idx="3">
                  <c:v>2.3817715116535942</c:v>
                </c:pt>
                <c:pt idx="4">
                  <c:v>1.8655957167348796</c:v>
                </c:pt>
                <c:pt idx="5">
                  <c:v>1.8133006432675225</c:v>
                </c:pt>
                <c:pt idx="6">
                  <c:v>2.2573593128807143</c:v>
                </c:pt>
                <c:pt idx="7">
                  <c:v>2.9838369446107769</c:v>
                </c:pt>
                <c:pt idx="8">
                  <c:v>3.8354784260374943</c:v>
                </c:pt>
                <c:pt idx="9">
                  <c:v>4.7453668563319678</c:v>
                </c:pt>
                <c:pt idx="10">
                  <c:v>5.6856062513815369</c:v>
                </c:pt>
                <c:pt idx="11">
                  <c:v>6.643322232913567</c:v>
                </c:pt>
                <c:pt idx="12">
                  <c:v>7.6119210541688203</c:v>
                </c:pt>
                <c:pt idx="13">
                  <c:v>8.587721116773265</c:v>
                </c:pt>
                <c:pt idx="14">
                  <c:v>9.568519521015169</c:v>
                </c:pt>
              </c:numCache>
            </c:numRef>
          </c:yVal>
        </c:ser>
        <c:ser>
          <c:idx val="1"/>
          <c:order val="1"/>
          <c:tx>
            <c:v>Distance Model</c:v>
          </c:tx>
          <c:spPr>
            <a:ln w="28575">
              <a:solidFill>
                <a:srgbClr val="FF0000"/>
              </a:solidFill>
            </a:ln>
          </c:spPr>
          <c:marker>
            <c:symbol val="none"/>
          </c:marker>
          <c:xVal>
            <c:numRef>
              <c:f>'correct answers'!$A$42:$A$56</c:f>
              <c:numCache>
                <c:formatCode>General</c:formatCode>
                <c:ptCount val="15"/>
                <c:pt idx="0">
                  <c:v>0</c:v>
                </c:pt>
                <c:pt idx="1">
                  <c:v>60</c:v>
                </c:pt>
                <c:pt idx="2">
                  <c:v>120</c:v>
                </c:pt>
                <c:pt idx="3">
                  <c:v>180</c:v>
                </c:pt>
                <c:pt idx="4">
                  <c:v>240</c:v>
                </c:pt>
                <c:pt idx="5">
                  <c:v>300</c:v>
                </c:pt>
                <c:pt idx="6">
                  <c:v>360</c:v>
                </c:pt>
                <c:pt idx="7">
                  <c:v>420</c:v>
                </c:pt>
                <c:pt idx="8">
                  <c:v>480</c:v>
                </c:pt>
                <c:pt idx="9">
                  <c:v>540</c:v>
                </c:pt>
                <c:pt idx="10">
                  <c:v>600</c:v>
                </c:pt>
                <c:pt idx="11">
                  <c:v>660</c:v>
                </c:pt>
                <c:pt idx="12">
                  <c:v>720</c:v>
                </c:pt>
                <c:pt idx="13">
                  <c:v>780</c:v>
                </c:pt>
                <c:pt idx="14">
                  <c:v>840</c:v>
                </c:pt>
              </c:numCache>
            </c:numRef>
          </c:xVal>
          <c:yVal>
            <c:numRef>
              <c:f>'correct answers'!$G$42:$G$56</c:f>
              <c:numCache>
                <c:formatCode>General</c:formatCode>
                <c:ptCount val="15"/>
                <c:pt idx="0">
                  <c:v>4.924428900898052</c:v>
                </c:pt>
                <c:pt idx="1">
                  <c:v>4.0071950095515545</c:v>
                </c:pt>
                <c:pt idx="2">
                  <c:v>3.1408953642472341</c:v>
                </c:pt>
                <c:pt idx="3">
                  <c:v>2.3817715116535942</c:v>
                </c:pt>
                <c:pt idx="4">
                  <c:v>1.8655957167348796</c:v>
                </c:pt>
                <c:pt idx="5">
                  <c:v>1.8133006432675225</c:v>
                </c:pt>
                <c:pt idx="6">
                  <c:v>2.2573593128807143</c:v>
                </c:pt>
                <c:pt idx="7">
                  <c:v>2.9838369446107769</c:v>
                </c:pt>
                <c:pt idx="8">
                  <c:v>3.8354784260374943</c:v>
                </c:pt>
                <c:pt idx="9">
                  <c:v>4.7453668563319678</c:v>
                </c:pt>
                <c:pt idx="10">
                  <c:v>5.6856062513815369</c:v>
                </c:pt>
                <c:pt idx="11">
                  <c:v>6.643322232913567</c:v>
                </c:pt>
                <c:pt idx="12">
                  <c:v>7.6119210541688203</c:v>
                </c:pt>
                <c:pt idx="13">
                  <c:v>8.587721116773265</c:v>
                </c:pt>
                <c:pt idx="14">
                  <c:v>9.568519521015169</c:v>
                </c:pt>
              </c:numCache>
            </c:numRef>
          </c:yVal>
        </c:ser>
        <c:axId val="135460736"/>
        <c:axId val="135471104"/>
      </c:scatterChart>
      <c:valAx>
        <c:axId val="135460736"/>
        <c:scaling>
          <c:orientation val="minMax"/>
        </c:scaling>
        <c:axPos val="b"/>
        <c:title>
          <c:tx>
            <c:rich>
              <a:bodyPr/>
              <a:lstStyle/>
              <a:p>
                <a:pPr>
                  <a:defRPr/>
                </a:pPr>
                <a:r>
                  <a:rPr lang="en-US"/>
                  <a:t>Time (seconds)</a:t>
                </a:r>
              </a:p>
            </c:rich>
          </c:tx>
          <c:layout/>
        </c:title>
        <c:numFmt formatCode="General" sourceLinked="1"/>
        <c:majorTickMark val="none"/>
        <c:tickLblPos val="nextTo"/>
        <c:crossAx val="135471104"/>
        <c:crosses val="autoZero"/>
        <c:crossBetween val="midCat"/>
      </c:valAx>
      <c:valAx>
        <c:axId val="135471104"/>
        <c:scaling>
          <c:orientation val="minMax"/>
        </c:scaling>
        <c:axPos val="l"/>
        <c:majorGridlines/>
        <c:title>
          <c:tx>
            <c:rich>
              <a:bodyPr/>
              <a:lstStyle/>
              <a:p>
                <a:pPr>
                  <a:defRPr/>
                </a:pPr>
                <a:r>
                  <a:rPr lang="en-US"/>
                  <a:t>Distance from the Cell Tower (Milies)</a:t>
                </a:r>
              </a:p>
            </c:rich>
          </c:tx>
          <c:layout>
            <c:manualLayout>
              <c:xMode val="edge"/>
              <c:yMode val="edge"/>
              <c:x val="1.1494252873563218E-2"/>
              <c:y val="0.15670228538505862"/>
            </c:manualLayout>
          </c:layout>
        </c:title>
        <c:numFmt formatCode="0.000" sourceLinked="1"/>
        <c:majorTickMark val="none"/>
        <c:tickLblPos val="nextTo"/>
        <c:crossAx val="135460736"/>
        <c:crosses val="autoZero"/>
        <c:crossBetween val="midCat"/>
      </c:valAx>
    </c:plotArea>
    <c:plotVisOnly val="1"/>
  </c:chart>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spPr>
            <a:ln w="50800">
              <a:solidFill>
                <a:srgbClr val="FF0000"/>
              </a:solidFill>
            </a:ln>
          </c:spPr>
          <c:marker>
            <c:symbol val="none"/>
          </c:marker>
          <c:xVal>
            <c:numRef>
              <c:f>'correct answers'!$A$60:$A$78</c:f>
              <c:numCache>
                <c:formatCode>General</c:formatCode>
                <c:ptCount val="19"/>
                <c:pt idx="0">
                  <c:v>255</c:v>
                </c:pt>
                <c:pt idx="1">
                  <c:v>257</c:v>
                </c:pt>
                <c:pt idx="2">
                  <c:v>259</c:v>
                </c:pt>
                <c:pt idx="3">
                  <c:v>261</c:v>
                </c:pt>
                <c:pt idx="4">
                  <c:v>263</c:v>
                </c:pt>
                <c:pt idx="5">
                  <c:v>265</c:v>
                </c:pt>
                <c:pt idx="6">
                  <c:v>267</c:v>
                </c:pt>
                <c:pt idx="7">
                  <c:v>269</c:v>
                </c:pt>
                <c:pt idx="8">
                  <c:v>271</c:v>
                </c:pt>
                <c:pt idx="9">
                  <c:v>273</c:v>
                </c:pt>
                <c:pt idx="10">
                  <c:v>275</c:v>
                </c:pt>
                <c:pt idx="11">
                  <c:v>277</c:v>
                </c:pt>
                <c:pt idx="12">
                  <c:v>279</c:v>
                </c:pt>
                <c:pt idx="13">
                  <c:v>281</c:v>
                </c:pt>
                <c:pt idx="14">
                  <c:v>283</c:v>
                </c:pt>
                <c:pt idx="15">
                  <c:v>285</c:v>
                </c:pt>
                <c:pt idx="16">
                  <c:v>287</c:v>
                </c:pt>
                <c:pt idx="17">
                  <c:v>289</c:v>
                </c:pt>
                <c:pt idx="18">
                  <c:v>291</c:v>
                </c:pt>
              </c:numCache>
            </c:numRef>
          </c:xVal>
          <c:yVal>
            <c:numRef>
              <c:f>'correct answers'!$D$60:$D$78</c:f>
              <c:numCache>
                <c:formatCode>0.000</c:formatCode>
                <c:ptCount val="19"/>
                <c:pt idx="0">
                  <c:v>1.8013468126497045</c:v>
                </c:pt>
                <c:pt idx="1">
                  <c:v>1.7952386597256429</c:v>
                </c:pt>
                <c:pt idx="2">
                  <c:v>1.7897305868554683</c:v>
                </c:pt>
                <c:pt idx="3">
                  <c:v>1.784828149682971</c:v>
                </c:pt>
                <c:pt idx="4">
                  <c:v>1.7805363507936811</c:v>
                </c:pt>
                <c:pt idx="5">
                  <c:v>1.776859614971549</c:v>
                </c:pt>
                <c:pt idx="6">
                  <c:v>1.7738017669283752</c:v>
                </c:pt>
                <c:pt idx="7">
                  <c:v>1.7713660117609327</c:v>
                </c:pt>
                <c:pt idx="8">
                  <c:v>1.7695549183644068</c:v>
                </c:pt>
                <c:pt idx="9">
                  <c:v>1.768370405999748</c:v>
                </c:pt>
                <c:pt idx="10">
                  <c:v>1.7678137341773277</c:v>
                </c:pt>
                <c:pt idx="11">
                  <c:v>1.767885495980575</c:v>
                </c:pt>
                <c:pt idx="12">
                  <c:v>1.7685856149118713</c:v>
                </c:pt>
                <c:pt idx="13">
                  <c:v>1.7699133452997473</c:v>
                </c:pt>
                <c:pt idx="14">
                  <c:v>1.7718672762623349</c:v>
                </c:pt>
                <c:pt idx="15">
                  <c:v>1.7744453391780459</c:v>
                </c:pt>
                <c:pt idx="16">
                  <c:v>1.7776448185715552</c:v>
                </c:pt>
                <c:pt idx="17">
                  <c:v>1.7814623662822986</c:v>
                </c:pt>
                <c:pt idx="18">
                  <c:v>1.7858940187447234</c:v>
                </c:pt>
              </c:numCache>
            </c:numRef>
          </c:yVal>
          <c:smooth val="1"/>
        </c:ser>
        <c:axId val="135482752"/>
        <c:axId val="135496832"/>
      </c:scatterChart>
      <c:valAx>
        <c:axId val="135482752"/>
        <c:scaling>
          <c:orientation val="minMax"/>
        </c:scaling>
        <c:axPos val="b"/>
        <c:numFmt formatCode="General" sourceLinked="1"/>
        <c:tickLblPos val="nextTo"/>
        <c:crossAx val="135496832"/>
        <c:crosses val="autoZero"/>
        <c:crossBetween val="midCat"/>
      </c:valAx>
      <c:valAx>
        <c:axId val="135496832"/>
        <c:scaling>
          <c:orientation val="minMax"/>
        </c:scaling>
        <c:axPos val="l"/>
        <c:majorGridlines/>
        <c:numFmt formatCode="0.000" sourceLinked="1"/>
        <c:tickLblPos val="nextTo"/>
        <c:crossAx val="135482752"/>
        <c:crosses val="autoZero"/>
        <c:crossBetween val="midCat"/>
      </c:valAx>
    </c:plotArea>
    <c:plotVisOnly val="1"/>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spPr>
            <a:ln w="28575">
              <a:noFill/>
            </a:ln>
          </c:spPr>
          <c:marker>
            <c:symbol val="diamond"/>
            <c:size val="12"/>
            <c:spPr>
              <a:solidFill>
                <a:srgbClr val="FF0000"/>
              </a:solidFill>
            </c:spPr>
          </c:marker>
          <c:xVal>
            <c:numRef>
              <c:f>'optimal values'!$Q$5</c:f>
              <c:numCache>
                <c:formatCode>General</c:formatCode>
                <c:ptCount val="1"/>
                <c:pt idx="0">
                  <c:v>0</c:v>
                </c:pt>
              </c:numCache>
            </c:numRef>
          </c:xVal>
          <c:yVal>
            <c:numRef>
              <c:f>'optimal values'!$R$5</c:f>
              <c:numCache>
                <c:formatCode>General</c:formatCode>
                <c:ptCount val="1"/>
                <c:pt idx="0">
                  <c:v>3.7</c:v>
                </c:pt>
              </c:numCache>
            </c:numRef>
          </c:yVal>
        </c:ser>
        <c:ser>
          <c:idx val="1"/>
          <c:order val="1"/>
          <c:tx>
            <c:v>tower</c:v>
          </c:tx>
          <c:spPr>
            <a:ln w="28575">
              <a:noFill/>
            </a:ln>
          </c:spPr>
          <c:xVal>
            <c:numRef>
              <c:f>'optimal values'!$Q$3</c:f>
              <c:numCache>
                <c:formatCode>General</c:formatCode>
                <c:ptCount val="1"/>
                <c:pt idx="0">
                  <c:v>1.5</c:v>
                </c:pt>
              </c:numCache>
            </c:numRef>
          </c:xVal>
          <c:yVal>
            <c:numRef>
              <c:f>'optimal values'!$R$3</c:f>
              <c:numCache>
                <c:formatCode>General</c:formatCode>
                <c:ptCount val="1"/>
                <c:pt idx="0">
                  <c:v>2</c:v>
                </c:pt>
              </c:numCache>
            </c:numRef>
          </c:yVal>
        </c:ser>
        <c:axId val="135542272"/>
        <c:axId val="135543808"/>
      </c:scatterChart>
      <c:valAx>
        <c:axId val="135542272"/>
        <c:scaling>
          <c:orientation val="minMax"/>
        </c:scaling>
        <c:axPos val="b"/>
        <c:numFmt formatCode="#,##0" sourceLinked="0"/>
        <c:tickLblPos val="nextTo"/>
        <c:spPr>
          <a:ln>
            <a:noFill/>
          </a:ln>
        </c:spPr>
        <c:txPr>
          <a:bodyPr rot="0" vert="horz"/>
          <a:lstStyle/>
          <a:p>
            <a:pPr>
              <a:defRPr sz="100" b="0" i="0" u="none" strike="noStrike" baseline="0">
                <a:solidFill>
                  <a:srgbClr val="000000"/>
                </a:solidFill>
                <a:latin typeface="Calibri"/>
                <a:ea typeface="Calibri"/>
                <a:cs typeface="Calibri"/>
              </a:defRPr>
            </a:pPr>
            <a:endParaRPr lang="en-US"/>
          </a:p>
        </c:txPr>
        <c:crossAx val="135543808"/>
        <c:crosses val="autoZero"/>
        <c:crossBetween val="midCat"/>
      </c:valAx>
      <c:valAx>
        <c:axId val="135543808"/>
        <c:scaling>
          <c:orientation val="minMax"/>
          <c:max val="4"/>
          <c:min val="0"/>
        </c:scaling>
        <c:axPos val="l"/>
        <c:majorGridlines/>
        <c:numFmt formatCode="General" sourceLinked="1"/>
        <c:tickLblPos val="nextTo"/>
        <c:spPr>
          <a:ln w="63500">
            <a:solidFill>
              <a:schemeClr val="bg2">
                <a:lumMod val="25000"/>
              </a:schemeClr>
            </a:solidFill>
          </a:ln>
        </c:spPr>
        <c:crossAx val="135542272"/>
        <c:crosses val="autoZero"/>
        <c:crossBetween val="midCat"/>
      </c:valAx>
    </c:plotArea>
    <c:plotVisOnly val="1"/>
    <c:dispBlanksAs val="gap"/>
  </c:chart>
  <c:printSettings>
    <c:headerFooter/>
    <c:pageMargins b="0.75000000000000144" l="0.70000000000000062" r="0.70000000000000062" t="0.7500000000000014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5.3790109569637125E-2"/>
          <c:y val="1.7487726518657303E-2"/>
          <c:w val="0.90162263050452174"/>
          <c:h val="0.93135122893564959"/>
        </c:manualLayout>
      </c:layout>
      <c:scatterChart>
        <c:scatterStyle val="smoothMarker"/>
        <c:ser>
          <c:idx val="0"/>
          <c:order val="0"/>
          <c:tx>
            <c:strRef>
              <c:f>'optimal values'!$Q$49</c:f>
              <c:strCache>
                <c:ptCount val="1"/>
                <c:pt idx="0">
                  <c:v>blue</c:v>
                </c:pt>
              </c:strCache>
            </c:strRef>
          </c:tx>
          <c:spPr>
            <a:ln w="63500">
              <a:solidFill>
                <a:schemeClr val="tx2">
                  <a:lumMod val="75000"/>
                </a:schemeClr>
              </a:solidFill>
            </a:ln>
          </c:spPr>
          <c:marker>
            <c:symbol val="none"/>
          </c:marker>
          <c:xVal>
            <c:numRef>
              <c:f>'optimal values'!$P$51:$P$61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'optimal values'!$S$51:$S$61</c:f>
              <c:numCache>
                <c:formatCode>General</c:formatCode>
                <c:ptCount val="11"/>
                <c:pt idx="0">
                  <c:v>1</c:v>
                </c:pt>
                <c:pt idx="1">
                  <c:v>4</c:v>
                </c:pt>
                <c:pt idx="2">
                  <c:v>7</c:v>
                </c:pt>
                <c:pt idx="3">
                  <c:v>10</c:v>
                </c:pt>
                <c:pt idx="4">
                  <c:v>13</c:v>
                </c:pt>
                <c:pt idx="5">
                  <c:v>16</c:v>
                </c:pt>
                <c:pt idx="6">
                  <c:v>19</c:v>
                </c:pt>
                <c:pt idx="7">
                  <c:v>22</c:v>
                </c:pt>
                <c:pt idx="8">
                  <c:v>25</c:v>
                </c:pt>
                <c:pt idx="9">
                  <c:v>28</c:v>
                </c:pt>
                <c:pt idx="10">
                  <c:v>31</c:v>
                </c:pt>
              </c:numCache>
            </c:numRef>
          </c:yVal>
          <c:smooth val="1"/>
        </c:ser>
        <c:ser>
          <c:idx val="1"/>
          <c:order val="1"/>
          <c:tx>
            <c:v>red</c:v>
          </c:tx>
          <c:spPr>
            <a:ln w="63500">
              <a:solidFill>
                <a:srgbClr val="FF0000"/>
              </a:solidFill>
            </a:ln>
          </c:spPr>
          <c:marker>
            <c:symbol val="none"/>
          </c:marker>
          <c:trendline>
            <c:spPr>
              <a:ln w="63500">
                <a:solidFill>
                  <a:srgbClr val="FF0000"/>
                </a:solidFill>
              </a:ln>
            </c:spPr>
            <c:trendlineType val="linear"/>
            <c:forward val="2"/>
          </c:trendline>
          <c:xVal>
            <c:numRef>
              <c:f>'optimal values'!$P$51:$P$61</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'optimal values'!$T$51:$T$61</c:f>
              <c:numCache>
                <c:formatCode>General</c:formatCode>
                <c:ptCount val="11"/>
                <c:pt idx="0">
                  <c:v>15</c:v>
                </c:pt>
                <c:pt idx="1">
                  <c:v>14</c:v>
                </c:pt>
                <c:pt idx="2">
                  <c:v>13</c:v>
                </c:pt>
                <c:pt idx="3">
                  <c:v>12</c:v>
                </c:pt>
                <c:pt idx="4">
                  <c:v>11</c:v>
                </c:pt>
                <c:pt idx="5">
                  <c:v>10</c:v>
                </c:pt>
                <c:pt idx="6">
                  <c:v>9</c:v>
                </c:pt>
                <c:pt idx="7">
                  <c:v>8</c:v>
                </c:pt>
                <c:pt idx="8">
                  <c:v>7</c:v>
                </c:pt>
                <c:pt idx="9">
                  <c:v>6</c:v>
                </c:pt>
                <c:pt idx="10">
                  <c:v>5</c:v>
                </c:pt>
              </c:numCache>
            </c:numRef>
          </c:yVal>
          <c:smooth val="1"/>
        </c:ser>
        <c:ser>
          <c:idx val="2"/>
          <c:order val="2"/>
          <c:tx>
            <c:v>blue car</c:v>
          </c:tx>
          <c:marker>
            <c:symbol val="diamond"/>
            <c:size val="12"/>
            <c:spPr>
              <a:solidFill>
                <a:srgbClr val="1F497D">
                  <a:lumMod val="75000"/>
                </a:srgbClr>
              </a:solidFill>
            </c:spPr>
          </c:marker>
          <c:xVal>
            <c:numRef>
              <c:f>'optimal values'!$Q$63</c:f>
              <c:numCache>
                <c:formatCode>General</c:formatCode>
                <c:ptCount val="1"/>
                <c:pt idx="0">
                  <c:v>3.4785054261852175</c:v>
                </c:pt>
              </c:numCache>
            </c:numRef>
          </c:xVal>
          <c:yVal>
            <c:numRef>
              <c:f>'optimal values'!$R$63</c:f>
              <c:numCache>
                <c:formatCode>General</c:formatCode>
                <c:ptCount val="1"/>
                <c:pt idx="0">
                  <c:v>11.435516278555653</c:v>
                </c:pt>
              </c:numCache>
            </c:numRef>
          </c:yVal>
          <c:smooth val="1"/>
        </c:ser>
        <c:ser>
          <c:idx val="3"/>
          <c:order val="3"/>
          <c:tx>
            <c:v>redcar</c:v>
          </c:tx>
          <c:marker>
            <c:symbol val="diamond"/>
            <c:size val="10"/>
            <c:spPr>
              <a:solidFill>
                <a:srgbClr val="FF0000"/>
              </a:solidFill>
            </c:spPr>
          </c:marker>
          <c:xVal>
            <c:numRef>
              <c:f>'optimal values'!$Q$64</c:f>
              <c:numCache>
                <c:formatCode>General</c:formatCode>
                <c:ptCount val="1"/>
                <c:pt idx="0">
                  <c:v>7.7781745930520234</c:v>
                </c:pt>
              </c:numCache>
            </c:numRef>
          </c:xVal>
          <c:yVal>
            <c:numRef>
              <c:f>'optimal values'!$R$64</c:f>
              <c:numCache>
                <c:formatCode>General</c:formatCode>
                <c:ptCount val="1"/>
                <c:pt idx="0">
                  <c:v>7.2218254069479766</c:v>
                </c:pt>
              </c:numCache>
            </c:numRef>
          </c:yVal>
          <c:smooth val="1"/>
        </c:ser>
        <c:axId val="135586560"/>
        <c:axId val="135588480"/>
      </c:scatterChart>
      <c:valAx>
        <c:axId val="135586560"/>
        <c:scaling>
          <c:orientation val="minMax"/>
          <c:max val="12"/>
          <c:min val="0"/>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5588480"/>
        <c:crosses val="autoZero"/>
        <c:crossBetween val="midCat"/>
      </c:valAx>
      <c:valAx>
        <c:axId val="135588480"/>
        <c:scaling>
          <c:orientation val="minMax"/>
          <c:max val="20"/>
          <c:min val="0"/>
        </c:scaling>
        <c:axPos val="l"/>
        <c:majorGridlines/>
        <c:numFmt formatCode="General" sourceLinked="1"/>
        <c:tickLblPos val="nextTo"/>
        <c:crossAx val="135586560"/>
        <c:crosses val="autoZero"/>
        <c:crossBetween val="midCat"/>
      </c:valAx>
    </c:plotArea>
    <c:plotVisOnly val="1"/>
    <c:dispBlanksAs val="gap"/>
  </c:chart>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6</xdr:row>
      <xdr:rowOff>447675</xdr:rowOff>
    </xdr:from>
    <xdr:to>
      <xdr:col>0</xdr:col>
      <xdr:colOff>4467226</xdr:colOff>
      <xdr:row>9</xdr:row>
      <xdr:rowOff>426290</xdr:rowOff>
    </xdr:to>
    <xdr:pic>
      <xdr:nvPicPr>
        <xdr:cNvPr id="3" name="Picture 2" descr="RS.bmp"/>
        <xdr:cNvPicPr>
          <a:picLocks noChangeAspect="1"/>
        </xdr:cNvPicPr>
      </xdr:nvPicPr>
      <xdr:blipFill>
        <a:blip xmlns:r="http://schemas.openxmlformats.org/officeDocument/2006/relationships" r:embed="rId1" cstate="print"/>
        <a:stretch>
          <a:fillRect/>
        </a:stretch>
      </xdr:blipFill>
      <xdr:spPr>
        <a:xfrm>
          <a:off x="47626" y="3190875"/>
          <a:ext cx="4419600" cy="1350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304800</xdr:colOff>
      <xdr:row>4</xdr:row>
      <xdr:rowOff>28575</xdr:rowOff>
    </xdr:from>
    <xdr:to>
      <xdr:col>16</xdr:col>
      <xdr:colOff>571500</xdr:colOff>
      <xdr:row>14</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266699</xdr:colOff>
      <xdr:row>24</xdr:row>
      <xdr:rowOff>19051</xdr:rowOff>
    </xdr:from>
    <xdr:to>
      <xdr:col>13</xdr:col>
      <xdr:colOff>571500</xdr:colOff>
      <xdr:row>34</xdr:row>
      <xdr:rowOff>57151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376918</xdr:colOff>
      <xdr:row>3</xdr:row>
      <xdr:rowOff>40822</xdr:rowOff>
    </xdr:from>
    <xdr:to>
      <xdr:col>11</xdr:col>
      <xdr:colOff>643618</xdr:colOff>
      <xdr:row>13</xdr:row>
      <xdr:rowOff>31298</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24</xdr:row>
      <xdr:rowOff>0</xdr:rowOff>
    </xdr:from>
    <xdr:to>
      <xdr:col>18</xdr:col>
      <xdr:colOff>304801</xdr:colOff>
      <xdr:row>34</xdr:row>
      <xdr:rowOff>38100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381000</xdr:colOff>
      <xdr:row>13</xdr:row>
      <xdr:rowOff>27215</xdr:rowOff>
    </xdr:from>
    <xdr:to>
      <xdr:col>11</xdr:col>
      <xdr:colOff>647700</xdr:colOff>
      <xdr:row>23</xdr:row>
      <xdr:rowOff>17690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206375</xdr:colOff>
      <xdr:row>40</xdr:row>
      <xdr:rowOff>0</xdr:rowOff>
    </xdr:from>
    <xdr:to>
      <xdr:col>15</xdr:col>
      <xdr:colOff>269875</xdr:colOff>
      <xdr:row>55</xdr:row>
      <xdr:rowOff>158750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95249</xdr:colOff>
      <xdr:row>61</xdr:row>
      <xdr:rowOff>63500</xdr:rowOff>
    </xdr:from>
    <xdr:to>
      <xdr:col>15</xdr:col>
      <xdr:colOff>63499</xdr:colOff>
      <xdr:row>76</xdr:row>
      <xdr:rowOff>174625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15</xdr:col>
      <xdr:colOff>59531</xdr:colOff>
      <xdr:row>9</xdr:row>
      <xdr:rowOff>142874</xdr:rowOff>
    </xdr:from>
    <xdr:to>
      <xdr:col>29</xdr:col>
      <xdr:colOff>369094</xdr:colOff>
      <xdr:row>35</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35717</xdr:colOff>
      <xdr:row>47</xdr:row>
      <xdr:rowOff>35720</xdr:rowOff>
    </xdr:from>
    <xdr:to>
      <xdr:col>29</xdr:col>
      <xdr:colOff>333374</xdr:colOff>
      <xdr:row>86</xdr:row>
      <xdr:rowOff>23813</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178594</xdr:colOff>
      <xdr:row>9</xdr:row>
      <xdr:rowOff>83345</xdr:rowOff>
    </xdr:from>
    <xdr:to>
      <xdr:col>14</xdr:col>
      <xdr:colOff>357187</xdr:colOff>
      <xdr:row>21</xdr:row>
      <xdr:rowOff>23813</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166687</xdr:colOff>
      <xdr:row>21</xdr:row>
      <xdr:rowOff>142876</xdr:rowOff>
    </xdr:from>
    <xdr:to>
      <xdr:col>14</xdr:col>
      <xdr:colOff>345280</xdr:colOff>
      <xdr:row>33</xdr:row>
      <xdr:rowOff>83344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209550</xdr:colOff>
      <xdr:row>2</xdr:row>
      <xdr:rowOff>171450</xdr:rowOff>
    </xdr:from>
    <xdr:to>
      <xdr:col>11</xdr:col>
      <xdr:colOff>9525</xdr:colOff>
      <xdr:row>14</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685799</xdr:colOff>
      <xdr:row>15</xdr:row>
      <xdr:rowOff>200024</xdr:rowOff>
    </xdr:from>
    <xdr:to>
      <xdr:col>12</xdr:col>
      <xdr:colOff>161924</xdr:colOff>
      <xdr:row>33</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2:A7"/>
  <sheetViews>
    <sheetView tabSelected="1" workbookViewId="0">
      <selection activeCell="A2" sqref="A2"/>
    </sheetView>
  </sheetViews>
  <sheetFormatPr defaultRowHeight="36"/>
  <cols>
    <col min="1" max="1" width="62.875" style="24" customWidth="1"/>
    <col min="2" max="16384" width="9" style="23"/>
  </cols>
  <sheetData>
    <row r="2" spans="1:1">
      <c r="A2" s="22" t="s">
        <v>59</v>
      </c>
    </row>
    <row r="4" spans="1:1">
      <c r="A4" s="24" t="s">
        <v>57</v>
      </c>
    </row>
    <row r="6" spans="1:1">
      <c r="A6" s="22" t="s">
        <v>58</v>
      </c>
    </row>
    <row r="7" spans="1:1">
      <c r="A7" s="25"/>
    </row>
  </sheetData>
  <pageMargins left="0.5" right="0.5" top="0.3" bottom="0.3" header="0.5" footer="0.5"/>
  <pageSetup orientation="portrait" r:id="rId1"/>
  <drawing r:id="rId2"/>
</worksheet>
</file>

<file path=xl/worksheets/sheet2.xml><?xml version="1.0" encoding="utf-8"?>
<worksheet xmlns="http://schemas.openxmlformats.org/spreadsheetml/2006/main" xmlns:r="http://schemas.openxmlformats.org/officeDocument/2006/relationships">
  <dimension ref="A1:K78"/>
  <sheetViews>
    <sheetView zoomScale="60" zoomScaleNormal="60" workbookViewId="0"/>
  </sheetViews>
  <sheetFormatPr defaultRowHeight="15.75"/>
  <cols>
    <col min="6" max="6" width="12.375" customWidth="1"/>
  </cols>
  <sheetData>
    <row r="1" spans="1:7">
      <c r="A1" s="1" t="s">
        <v>61</v>
      </c>
    </row>
    <row r="3" spans="1:7">
      <c r="A3" s="28" t="s">
        <v>62</v>
      </c>
      <c r="B3" s="28"/>
    </row>
    <row r="4" spans="1:7">
      <c r="A4" s="18" t="s">
        <v>51</v>
      </c>
      <c r="B4" s="18" t="s">
        <v>52</v>
      </c>
      <c r="C4" s="18" t="s">
        <v>53</v>
      </c>
      <c r="D4" s="18" t="s">
        <v>54</v>
      </c>
      <c r="E4" s="18" t="s">
        <v>55</v>
      </c>
      <c r="F4" s="18" t="s">
        <v>35</v>
      </c>
      <c r="G4" s="18" t="s">
        <v>56</v>
      </c>
    </row>
    <row r="5" spans="1:7">
      <c r="A5" s="17">
        <v>0</v>
      </c>
      <c r="B5" s="17">
        <f>A5/60</f>
        <v>0</v>
      </c>
      <c r="C5" s="17">
        <v>0</v>
      </c>
      <c r="D5" s="17">
        <v>1.5</v>
      </c>
      <c r="E5" s="17">
        <v>2</v>
      </c>
      <c r="F5" s="21">
        <f>SQRT((D5-B5)^2+(E5-C5)^2)</f>
        <v>2.5</v>
      </c>
      <c r="G5" s="17">
        <f>SQRT((1.5-A5/60)^2+2^2)</f>
        <v>2.5</v>
      </c>
    </row>
    <row r="6" spans="1:7">
      <c r="A6" s="17">
        <v>30</v>
      </c>
      <c r="B6" s="17">
        <f t="shared" ref="B6:B17" si="0">A6/60</f>
        <v>0.5</v>
      </c>
      <c r="C6" s="17">
        <v>0</v>
      </c>
      <c r="D6" s="17">
        <v>1.5</v>
      </c>
      <c r="E6" s="17">
        <v>2</v>
      </c>
      <c r="F6" s="21">
        <f t="shared" ref="F6:F12" si="1">SQRT((D6-B6)^2+(E6-C6)^2)</f>
        <v>2.2360679774997898</v>
      </c>
      <c r="G6" s="17">
        <f t="shared" ref="G6:G17" si="2">SQRT((1.5-A6/60)^2+2^2)</f>
        <v>2.2360679774997898</v>
      </c>
    </row>
    <row r="7" spans="1:7">
      <c r="A7" s="17">
        <v>60</v>
      </c>
      <c r="B7" s="17">
        <f t="shared" si="0"/>
        <v>1</v>
      </c>
      <c r="C7" s="17">
        <v>0</v>
      </c>
      <c r="D7" s="17">
        <v>1.5</v>
      </c>
      <c r="E7" s="17">
        <v>2</v>
      </c>
      <c r="F7" s="21">
        <f t="shared" si="1"/>
        <v>2.0615528128088303</v>
      </c>
      <c r="G7" s="17">
        <f t="shared" si="2"/>
        <v>2.0615528128088303</v>
      </c>
    </row>
    <row r="8" spans="1:7">
      <c r="A8" s="17">
        <v>90</v>
      </c>
      <c r="B8" s="17">
        <f t="shared" si="0"/>
        <v>1.5</v>
      </c>
      <c r="C8" s="17">
        <v>0</v>
      </c>
      <c r="D8" s="17">
        <v>1.5</v>
      </c>
      <c r="E8" s="17">
        <v>2</v>
      </c>
      <c r="F8" s="21">
        <f t="shared" si="1"/>
        <v>2</v>
      </c>
      <c r="G8" s="17">
        <f t="shared" si="2"/>
        <v>2</v>
      </c>
    </row>
    <row r="9" spans="1:7">
      <c r="A9" s="17">
        <v>120</v>
      </c>
      <c r="B9" s="17">
        <f t="shared" si="0"/>
        <v>2</v>
      </c>
      <c r="C9" s="17">
        <v>0</v>
      </c>
      <c r="D9" s="17">
        <v>1.5</v>
      </c>
      <c r="E9" s="17">
        <v>2</v>
      </c>
      <c r="F9" s="21">
        <f t="shared" si="1"/>
        <v>2.0615528128088303</v>
      </c>
      <c r="G9" s="17">
        <f t="shared" si="2"/>
        <v>2.0615528128088303</v>
      </c>
    </row>
    <row r="10" spans="1:7">
      <c r="A10" s="17">
        <v>150</v>
      </c>
      <c r="B10" s="17">
        <f t="shared" si="0"/>
        <v>2.5</v>
      </c>
      <c r="C10" s="17">
        <v>0</v>
      </c>
      <c r="D10" s="17">
        <v>1.5</v>
      </c>
      <c r="E10" s="17">
        <v>2</v>
      </c>
      <c r="F10" s="21">
        <f t="shared" si="1"/>
        <v>2.2360679774997898</v>
      </c>
      <c r="G10" s="17">
        <f t="shared" si="2"/>
        <v>2.2360679774997898</v>
      </c>
    </row>
    <row r="11" spans="1:7">
      <c r="A11" s="17">
        <v>180</v>
      </c>
      <c r="B11" s="17">
        <f t="shared" si="0"/>
        <v>3</v>
      </c>
      <c r="C11" s="17">
        <v>0</v>
      </c>
      <c r="D11" s="17">
        <v>1.5</v>
      </c>
      <c r="E11" s="17">
        <v>2</v>
      </c>
      <c r="F11" s="21">
        <f t="shared" si="1"/>
        <v>2.5</v>
      </c>
      <c r="G11" s="17">
        <f t="shared" si="2"/>
        <v>2.5</v>
      </c>
    </row>
    <row r="12" spans="1:7">
      <c r="A12" s="17">
        <v>210</v>
      </c>
      <c r="B12" s="17">
        <f t="shared" si="0"/>
        <v>3.5</v>
      </c>
      <c r="C12" s="17">
        <v>0</v>
      </c>
      <c r="D12" s="17">
        <v>1.5</v>
      </c>
      <c r="E12" s="17">
        <v>2</v>
      </c>
      <c r="F12" s="21">
        <f t="shared" si="1"/>
        <v>2.8284271247461903</v>
      </c>
      <c r="G12" s="17">
        <f t="shared" si="2"/>
        <v>2.8284271247461903</v>
      </c>
    </row>
    <row r="13" spans="1:7">
      <c r="A13" s="17">
        <v>240</v>
      </c>
      <c r="B13" s="17">
        <f t="shared" si="0"/>
        <v>4</v>
      </c>
      <c r="C13" s="17">
        <v>0</v>
      </c>
      <c r="D13" s="17">
        <v>1.5</v>
      </c>
      <c r="E13" s="17">
        <v>2</v>
      </c>
      <c r="F13" s="21">
        <f>SQRT((D13-B13)^2+(E13-C13)^2)</f>
        <v>3.2015621187164243</v>
      </c>
      <c r="G13" s="17">
        <f t="shared" si="2"/>
        <v>3.2015621187164243</v>
      </c>
    </row>
    <row r="14" spans="1:7">
      <c r="A14" s="17">
        <v>600</v>
      </c>
      <c r="B14" s="17">
        <f t="shared" si="0"/>
        <v>10</v>
      </c>
      <c r="C14" s="17">
        <v>0</v>
      </c>
      <c r="D14" s="17">
        <v>1.5</v>
      </c>
      <c r="E14" s="17">
        <v>2</v>
      </c>
      <c r="F14" s="21">
        <f t="shared" ref="F14:F17" si="3">SQRT((D14-B14)^2+(E14-C14)^2)</f>
        <v>8.7321245982864895</v>
      </c>
      <c r="G14" s="17">
        <f t="shared" si="2"/>
        <v>8.7321245982864895</v>
      </c>
    </row>
    <row r="15" spans="1:7">
      <c r="A15" s="17">
        <v>1200</v>
      </c>
      <c r="B15" s="17">
        <f t="shared" si="0"/>
        <v>20</v>
      </c>
      <c r="C15" s="17">
        <v>0</v>
      </c>
      <c r="D15" s="17">
        <v>1.5</v>
      </c>
      <c r="E15" s="17">
        <v>2</v>
      </c>
      <c r="F15" s="21">
        <f t="shared" si="3"/>
        <v>18.607794065928395</v>
      </c>
      <c r="G15" s="17">
        <f t="shared" si="2"/>
        <v>18.607794065928395</v>
      </c>
    </row>
    <row r="16" spans="1:7">
      <c r="A16" s="17">
        <v>1800</v>
      </c>
      <c r="B16" s="17">
        <f t="shared" si="0"/>
        <v>30</v>
      </c>
      <c r="C16" s="17">
        <v>0</v>
      </c>
      <c r="D16" s="17">
        <v>1.5</v>
      </c>
      <c r="E16" s="17">
        <v>2</v>
      </c>
      <c r="F16" s="21">
        <f t="shared" si="3"/>
        <v>28.570089254323307</v>
      </c>
      <c r="G16" s="17">
        <f t="shared" si="2"/>
        <v>28.570089254323307</v>
      </c>
    </row>
    <row r="17" spans="1:7">
      <c r="A17" s="17">
        <v>2400</v>
      </c>
      <c r="B17" s="17">
        <f t="shared" si="0"/>
        <v>40</v>
      </c>
      <c r="C17" s="17">
        <v>0</v>
      </c>
      <c r="D17" s="17">
        <v>1.5</v>
      </c>
      <c r="E17" s="17">
        <v>2</v>
      </c>
      <c r="F17" s="21">
        <f t="shared" si="3"/>
        <v>38.551913052402469</v>
      </c>
      <c r="G17" s="17">
        <f t="shared" si="2"/>
        <v>38.551913052402469</v>
      </c>
    </row>
    <row r="23" spans="1:7">
      <c r="A23" s="28" t="s">
        <v>63</v>
      </c>
      <c r="B23" s="28"/>
    </row>
    <row r="24" spans="1:7">
      <c r="A24" s="20" t="s">
        <v>51</v>
      </c>
      <c r="B24" s="20" t="s">
        <v>52</v>
      </c>
      <c r="C24" s="20" t="s">
        <v>53</v>
      </c>
      <c r="D24" s="20" t="s">
        <v>54</v>
      </c>
      <c r="E24" s="20" t="s">
        <v>55</v>
      </c>
      <c r="F24" s="19"/>
      <c r="G24" s="19"/>
    </row>
    <row r="25" spans="1:7">
      <c r="A25" s="19">
        <v>0</v>
      </c>
      <c r="B25" s="21">
        <f>-A25/SQRT(7200)</f>
        <v>0</v>
      </c>
      <c r="C25" s="21">
        <f>A25/SQRT(7200)</f>
        <v>0</v>
      </c>
      <c r="D25" s="19">
        <v>-2</v>
      </c>
      <c r="E25" s="19">
        <v>4.5</v>
      </c>
      <c r="F25" s="21">
        <f>SQRT((D25-B25)^2+(E25-C25)^2)</f>
        <v>4.924428900898052</v>
      </c>
      <c r="G25" s="19">
        <f>SQRT((-2+A25/SQRT(7200))^2+(4.5-A25/SQRT(7200))^2)</f>
        <v>4.924428900898052</v>
      </c>
    </row>
    <row r="26" spans="1:7">
      <c r="A26" s="19">
        <v>30</v>
      </c>
      <c r="B26" s="21">
        <f t="shared" ref="B26:B39" si="4">-A26/SQRT(7200)</f>
        <v>-0.35355339059327373</v>
      </c>
      <c r="C26" s="21">
        <f t="shared" ref="C26:C33" si="5">A26/SQRT(7200)</f>
        <v>0.35355339059327373</v>
      </c>
      <c r="D26" s="19">
        <v>-2</v>
      </c>
      <c r="E26" s="19">
        <v>4.5</v>
      </c>
      <c r="F26" s="21">
        <f t="shared" ref="F26:F32" si="6">SQRT((D26-B26)^2+(E26-C26)^2)</f>
        <v>4.4613681670859044</v>
      </c>
      <c r="G26" s="19">
        <f t="shared" ref="G26:G39" si="7">SQRT((-2+A26/SQRT(7200))^2+(4.5-A26/SQRT(7200))^2)</f>
        <v>4.4613681670859044</v>
      </c>
    </row>
    <row r="27" spans="1:7">
      <c r="A27" s="19">
        <v>60</v>
      </c>
      <c r="B27" s="21">
        <f t="shared" si="4"/>
        <v>-0.70710678118654746</v>
      </c>
      <c r="C27" s="21">
        <f t="shared" si="5"/>
        <v>0.70710678118654746</v>
      </c>
      <c r="D27" s="19">
        <v>-2</v>
      </c>
      <c r="E27" s="19">
        <v>4.5</v>
      </c>
      <c r="F27" s="21">
        <f t="shared" si="6"/>
        <v>4.0071950095515545</v>
      </c>
      <c r="G27" s="19">
        <f t="shared" si="7"/>
        <v>4.0071950095515545</v>
      </c>
    </row>
    <row r="28" spans="1:7">
      <c r="A28" s="19">
        <v>90</v>
      </c>
      <c r="B28" s="21">
        <f t="shared" si="4"/>
        <v>-1.0606601717798212</v>
      </c>
      <c r="C28" s="21">
        <f t="shared" si="5"/>
        <v>1.0606601717798212</v>
      </c>
      <c r="D28" s="19">
        <v>-2</v>
      </c>
      <c r="E28" s="19">
        <v>4.5</v>
      </c>
      <c r="F28" s="21">
        <f t="shared" si="6"/>
        <v>3.5653075276702744</v>
      </c>
      <c r="G28" s="19">
        <f t="shared" si="7"/>
        <v>3.5653075276702744</v>
      </c>
    </row>
    <row r="29" spans="1:7">
      <c r="A29" s="19">
        <v>120</v>
      </c>
      <c r="B29" s="21">
        <f t="shared" si="4"/>
        <v>-1.4142135623730949</v>
      </c>
      <c r="C29" s="21">
        <f t="shared" si="5"/>
        <v>1.4142135623730949</v>
      </c>
      <c r="D29" s="19">
        <v>-2</v>
      </c>
      <c r="E29" s="19">
        <v>4.5</v>
      </c>
      <c r="F29" s="21">
        <f t="shared" si="6"/>
        <v>3.1408953642472341</v>
      </c>
      <c r="G29" s="19">
        <f t="shared" si="7"/>
        <v>3.1408953642472341</v>
      </c>
    </row>
    <row r="30" spans="1:7">
      <c r="A30" s="19">
        <v>150</v>
      </c>
      <c r="B30" s="21">
        <f t="shared" si="4"/>
        <v>-1.7677669529663687</v>
      </c>
      <c r="C30" s="21">
        <f t="shared" si="5"/>
        <v>1.7677669529663687</v>
      </c>
      <c r="D30" s="19">
        <v>-2</v>
      </c>
      <c r="E30" s="19">
        <v>4.5</v>
      </c>
      <c r="F30" s="21">
        <f t="shared" si="6"/>
        <v>2.7420849023028451</v>
      </c>
      <c r="G30" s="19">
        <f t="shared" si="7"/>
        <v>2.7420849023028451</v>
      </c>
    </row>
    <row r="31" spans="1:7">
      <c r="A31" s="19">
        <v>180</v>
      </c>
      <c r="B31" s="21">
        <f t="shared" si="4"/>
        <v>-2.1213203435596424</v>
      </c>
      <c r="C31" s="21">
        <f t="shared" si="5"/>
        <v>2.1213203435596424</v>
      </c>
      <c r="D31" s="19">
        <v>-2</v>
      </c>
      <c r="E31" s="19">
        <v>4.5</v>
      </c>
      <c r="F31" s="21">
        <f t="shared" si="6"/>
        <v>2.3817715116535942</v>
      </c>
      <c r="G31" s="19">
        <f t="shared" si="7"/>
        <v>2.3817715116535942</v>
      </c>
    </row>
    <row r="32" spans="1:7">
      <c r="A32" s="19">
        <v>210</v>
      </c>
      <c r="B32" s="21">
        <f t="shared" si="4"/>
        <v>-2.4748737341529163</v>
      </c>
      <c r="C32" s="21">
        <f t="shared" si="5"/>
        <v>2.4748737341529163</v>
      </c>
      <c r="D32" s="19">
        <v>-2</v>
      </c>
      <c r="E32" s="19">
        <v>4.5</v>
      </c>
      <c r="F32" s="21">
        <f t="shared" si="6"/>
        <v>2.0800580415007865</v>
      </c>
      <c r="G32" s="19">
        <f t="shared" si="7"/>
        <v>2.0800580415007865</v>
      </c>
    </row>
    <row r="33" spans="1:7">
      <c r="A33" s="19">
        <v>240</v>
      </c>
      <c r="B33" s="21">
        <f t="shared" si="4"/>
        <v>-2.8284271247461898</v>
      </c>
      <c r="C33" s="21">
        <f t="shared" si="5"/>
        <v>2.8284271247461898</v>
      </c>
      <c r="D33" s="19">
        <v>-2</v>
      </c>
      <c r="E33" s="19">
        <v>4.5</v>
      </c>
      <c r="F33" s="21">
        <f>SQRT((D33-B33)^2+(E33-C33)^2)</f>
        <v>1.8655957167348796</v>
      </c>
      <c r="G33" s="19">
        <f t="shared" si="7"/>
        <v>1.8655957167348796</v>
      </c>
    </row>
    <row r="34" spans="1:7">
      <c r="A34" s="19">
        <v>270</v>
      </c>
      <c r="B34" s="21">
        <f>-A34/SQRT(7200)</f>
        <v>-3.1819805153394638</v>
      </c>
      <c r="C34" s="21">
        <f>A34/SQRT(7200)</f>
        <v>3.1819805153394638</v>
      </c>
      <c r="D34" s="19">
        <v>-2</v>
      </c>
      <c r="E34" s="19">
        <v>4.5</v>
      </c>
      <c r="F34" s="21">
        <f>SQRT((D34-B34)^2+(E34-C34)^2)</f>
        <v>1.7703822470266046</v>
      </c>
      <c r="G34" s="19">
        <f t="shared" si="7"/>
        <v>1.7703822470266046</v>
      </c>
    </row>
    <row r="35" spans="1:7">
      <c r="A35" s="19">
        <v>300</v>
      </c>
      <c r="B35" s="21">
        <f t="shared" si="4"/>
        <v>-3.5355339059327373</v>
      </c>
      <c r="C35" s="21">
        <f t="shared" ref="C35:C39" si="8">A35/SQRT(7200)</f>
        <v>3.5355339059327373</v>
      </c>
      <c r="D35" s="19">
        <v>-2</v>
      </c>
      <c r="E35" s="19">
        <v>4.5</v>
      </c>
      <c r="F35" s="21">
        <f t="shared" ref="F35:F39" si="9">SQRT((D35-B35)^2+(E35-C35)^2)</f>
        <v>1.8133006432675225</v>
      </c>
      <c r="G35" s="19">
        <f t="shared" si="7"/>
        <v>1.8133006432675225</v>
      </c>
    </row>
    <row r="36" spans="1:7">
      <c r="A36" s="19">
        <v>330</v>
      </c>
      <c r="B36" s="21">
        <f t="shared" si="4"/>
        <v>-3.8890872965260113</v>
      </c>
      <c r="C36" s="21">
        <f t="shared" si="8"/>
        <v>3.8890872965260113</v>
      </c>
      <c r="D36" s="19">
        <v>-2</v>
      </c>
      <c r="E36" s="19">
        <v>4.5</v>
      </c>
      <c r="F36" s="21">
        <f t="shared" si="9"/>
        <v>1.9854130918178845</v>
      </c>
      <c r="G36" s="19">
        <f t="shared" si="7"/>
        <v>1.9854130918178845</v>
      </c>
    </row>
    <row r="37" spans="1:7">
      <c r="A37" s="19">
        <v>360</v>
      </c>
      <c r="B37" s="21">
        <f t="shared" si="4"/>
        <v>-4.2426406871192848</v>
      </c>
      <c r="C37" s="21">
        <f t="shared" si="8"/>
        <v>4.2426406871192848</v>
      </c>
      <c r="D37" s="19">
        <v>-2</v>
      </c>
      <c r="E37" s="19">
        <v>4.5</v>
      </c>
      <c r="F37" s="21">
        <f t="shared" si="9"/>
        <v>2.2573593128807143</v>
      </c>
      <c r="G37" s="19">
        <f t="shared" si="7"/>
        <v>2.2573593128807143</v>
      </c>
    </row>
    <row r="38" spans="1:7">
      <c r="A38" s="19">
        <v>390</v>
      </c>
      <c r="B38" s="21">
        <f t="shared" si="4"/>
        <v>-4.5961940777125587</v>
      </c>
      <c r="C38" s="21">
        <f t="shared" si="8"/>
        <v>4.5961940777125587</v>
      </c>
      <c r="D38" s="19">
        <v>-2</v>
      </c>
      <c r="E38" s="19">
        <v>4.5</v>
      </c>
      <c r="F38" s="21">
        <f t="shared" si="9"/>
        <v>2.5979755560314137</v>
      </c>
      <c r="G38" s="19">
        <f t="shared" si="7"/>
        <v>2.5979755560314137</v>
      </c>
    </row>
    <row r="39" spans="1:7">
      <c r="A39" s="19">
        <v>420</v>
      </c>
      <c r="B39" s="21">
        <f t="shared" si="4"/>
        <v>-4.9497474683058327</v>
      </c>
      <c r="C39" s="21">
        <f t="shared" si="8"/>
        <v>4.9497474683058327</v>
      </c>
      <c r="D39" s="19">
        <v>-2</v>
      </c>
      <c r="E39" s="19">
        <v>4.5</v>
      </c>
      <c r="F39" s="21">
        <f t="shared" si="9"/>
        <v>2.9838369446107769</v>
      </c>
      <c r="G39" s="19">
        <f t="shared" si="7"/>
        <v>2.9838369446107769</v>
      </c>
    </row>
    <row r="40" spans="1:7">
      <c r="A40" s="19"/>
      <c r="B40" s="19"/>
      <c r="C40" s="19"/>
      <c r="D40" s="19"/>
      <c r="E40" s="19"/>
      <c r="F40" s="19"/>
      <c r="G40" s="19"/>
    </row>
    <row r="41" spans="1:7">
      <c r="A41" s="20" t="s">
        <v>51</v>
      </c>
      <c r="B41" s="20" t="s">
        <v>52</v>
      </c>
      <c r="C41" s="20" t="s">
        <v>53</v>
      </c>
      <c r="E41" s="20" t="s">
        <v>54</v>
      </c>
      <c r="F41" s="20" t="s">
        <v>55</v>
      </c>
    </row>
    <row r="42" spans="1:7">
      <c r="A42" s="19">
        <v>0</v>
      </c>
      <c r="B42" s="21">
        <f>-A42/SQRT(7200)</f>
        <v>0</v>
      </c>
      <c r="C42" s="21">
        <f>A42/SQRT(7200)</f>
        <v>0</v>
      </c>
      <c r="D42" s="21">
        <f t="shared" ref="D42:D56" si="10">SQRT((E42-B42)^2+(F42-C42)^2)</f>
        <v>4.924428900898052</v>
      </c>
      <c r="E42" s="19">
        <v>-2</v>
      </c>
      <c r="F42" s="19">
        <v>4.5</v>
      </c>
      <c r="G42" s="19">
        <f>SQRT((-2+A42/SQRT(7200))^2+(4.5-A42/SQRT(7200))^2)</f>
        <v>4.924428900898052</v>
      </c>
    </row>
    <row r="43" spans="1:7">
      <c r="A43" s="19">
        <v>60</v>
      </c>
      <c r="B43" s="21">
        <f t="shared" ref="B43:B50" si="11">-A43/SQRT(7200)</f>
        <v>-0.70710678118654746</v>
      </c>
      <c r="C43" s="21">
        <f t="shared" ref="C43:C50" si="12">A43/SQRT(7200)</f>
        <v>0.70710678118654746</v>
      </c>
      <c r="D43" s="21">
        <f t="shared" si="10"/>
        <v>4.0071950095515545</v>
      </c>
      <c r="E43" s="19">
        <v>-2</v>
      </c>
      <c r="F43" s="19">
        <v>4.5</v>
      </c>
      <c r="G43" s="19">
        <f t="shared" ref="G43:G56" si="13">SQRT((-2+A43/SQRT(7200))^2+(4.5-A43/SQRT(7200))^2)</f>
        <v>4.0071950095515545</v>
      </c>
    </row>
    <row r="44" spans="1:7">
      <c r="A44" s="19">
        <v>120</v>
      </c>
      <c r="B44" s="21">
        <f t="shared" si="11"/>
        <v>-1.4142135623730949</v>
      </c>
      <c r="C44" s="21">
        <f t="shared" si="12"/>
        <v>1.4142135623730949</v>
      </c>
      <c r="D44" s="21">
        <f t="shared" si="10"/>
        <v>3.1408953642472341</v>
      </c>
      <c r="E44" s="19">
        <v>-2</v>
      </c>
      <c r="F44" s="19">
        <v>4.5</v>
      </c>
      <c r="G44" s="19">
        <f t="shared" si="13"/>
        <v>3.1408953642472341</v>
      </c>
    </row>
    <row r="45" spans="1:7">
      <c r="A45" s="19">
        <v>180</v>
      </c>
      <c r="B45" s="21">
        <f t="shared" si="11"/>
        <v>-2.1213203435596424</v>
      </c>
      <c r="C45" s="21">
        <f t="shared" si="12"/>
        <v>2.1213203435596424</v>
      </c>
      <c r="D45" s="21">
        <f t="shared" si="10"/>
        <v>2.3817715116535942</v>
      </c>
      <c r="E45" s="19">
        <v>-2</v>
      </c>
      <c r="F45" s="19">
        <v>4.5</v>
      </c>
      <c r="G45" s="19">
        <f t="shared" si="13"/>
        <v>2.3817715116535942</v>
      </c>
    </row>
    <row r="46" spans="1:7">
      <c r="A46" s="19">
        <v>240</v>
      </c>
      <c r="B46" s="21">
        <f t="shared" si="11"/>
        <v>-2.8284271247461898</v>
      </c>
      <c r="C46" s="21">
        <f t="shared" si="12"/>
        <v>2.8284271247461898</v>
      </c>
      <c r="D46" s="21">
        <f t="shared" si="10"/>
        <v>1.8655957167348796</v>
      </c>
      <c r="E46" s="19">
        <v>-2</v>
      </c>
      <c r="F46" s="19">
        <v>4.5</v>
      </c>
      <c r="G46" s="19">
        <f t="shared" si="13"/>
        <v>1.8655957167348796</v>
      </c>
    </row>
    <row r="47" spans="1:7">
      <c r="A47" s="19">
        <v>300</v>
      </c>
      <c r="B47" s="21">
        <f t="shared" si="11"/>
        <v>-3.5355339059327373</v>
      </c>
      <c r="C47" s="21">
        <f t="shared" si="12"/>
        <v>3.5355339059327373</v>
      </c>
      <c r="D47" s="21">
        <f t="shared" si="10"/>
        <v>1.8133006432675225</v>
      </c>
      <c r="E47" s="19">
        <v>-2</v>
      </c>
      <c r="F47" s="19">
        <v>4.5</v>
      </c>
      <c r="G47" s="19">
        <f t="shared" si="13"/>
        <v>1.8133006432675225</v>
      </c>
    </row>
    <row r="48" spans="1:7">
      <c r="A48" s="19">
        <v>360</v>
      </c>
      <c r="B48" s="21">
        <f t="shared" si="11"/>
        <v>-4.2426406871192848</v>
      </c>
      <c r="C48" s="21">
        <f t="shared" si="12"/>
        <v>4.2426406871192848</v>
      </c>
      <c r="D48" s="21">
        <f t="shared" si="10"/>
        <v>2.2573593128807143</v>
      </c>
      <c r="E48" s="19">
        <v>-2</v>
      </c>
      <c r="F48" s="19">
        <v>4.5</v>
      </c>
      <c r="G48" s="19">
        <f t="shared" si="13"/>
        <v>2.2573593128807143</v>
      </c>
    </row>
    <row r="49" spans="1:11">
      <c r="A49" s="19">
        <v>420</v>
      </c>
      <c r="B49" s="21">
        <f t="shared" si="11"/>
        <v>-4.9497474683058327</v>
      </c>
      <c r="C49" s="21">
        <f t="shared" si="12"/>
        <v>4.9497474683058327</v>
      </c>
      <c r="D49" s="21">
        <f t="shared" si="10"/>
        <v>2.9838369446107769</v>
      </c>
      <c r="E49" s="19">
        <v>-2</v>
      </c>
      <c r="F49" s="19">
        <v>4.5</v>
      </c>
      <c r="G49" s="19">
        <f t="shared" si="13"/>
        <v>2.9838369446107769</v>
      </c>
    </row>
    <row r="50" spans="1:11">
      <c r="A50" s="19">
        <v>480</v>
      </c>
      <c r="B50" s="21">
        <f t="shared" si="11"/>
        <v>-5.6568542494923797</v>
      </c>
      <c r="C50" s="21">
        <f t="shared" si="12"/>
        <v>5.6568542494923797</v>
      </c>
      <c r="D50" s="21">
        <f t="shared" si="10"/>
        <v>3.8354784260374943</v>
      </c>
      <c r="E50" s="19">
        <v>-2</v>
      </c>
      <c r="F50" s="19">
        <v>4.5</v>
      </c>
      <c r="G50" s="19">
        <f t="shared" si="13"/>
        <v>3.8354784260374943</v>
      </c>
    </row>
    <row r="51" spans="1:11">
      <c r="A51" s="19">
        <v>540</v>
      </c>
      <c r="B51" s="21">
        <f>-A51/SQRT(7200)</f>
        <v>-6.3639610306789276</v>
      </c>
      <c r="C51" s="21">
        <f>A51/SQRT(7200)</f>
        <v>6.3639610306789276</v>
      </c>
      <c r="D51" s="21">
        <f t="shared" si="10"/>
        <v>4.7453668563319678</v>
      </c>
      <c r="E51" s="19">
        <v>-2</v>
      </c>
      <c r="F51" s="19">
        <v>4.5</v>
      </c>
      <c r="G51" s="19">
        <f t="shared" si="13"/>
        <v>4.7453668563319678</v>
      </c>
    </row>
    <row r="52" spans="1:11">
      <c r="A52" s="19">
        <v>600</v>
      </c>
      <c r="B52" s="21">
        <f t="shared" ref="B52:B56" si="14">-A52/SQRT(7200)</f>
        <v>-7.0710678118654746</v>
      </c>
      <c r="C52" s="21">
        <f t="shared" ref="C52:C56" si="15">A52/SQRT(7200)</f>
        <v>7.0710678118654746</v>
      </c>
      <c r="D52" s="21">
        <f t="shared" si="10"/>
        <v>5.6856062513815369</v>
      </c>
      <c r="E52" s="19">
        <v>-2</v>
      </c>
      <c r="F52" s="19">
        <v>4.5</v>
      </c>
      <c r="G52" s="19">
        <f t="shared" si="13"/>
        <v>5.6856062513815369</v>
      </c>
    </row>
    <row r="53" spans="1:11">
      <c r="A53" s="19">
        <v>660</v>
      </c>
      <c r="B53" s="21">
        <f t="shared" si="14"/>
        <v>-7.7781745930520225</v>
      </c>
      <c r="C53" s="21">
        <f t="shared" si="15"/>
        <v>7.7781745930520225</v>
      </c>
      <c r="D53" s="21">
        <f t="shared" si="10"/>
        <v>6.643322232913567</v>
      </c>
      <c r="E53" s="19">
        <v>-2</v>
      </c>
      <c r="F53" s="19">
        <v>4.5</v>
      </c>
      <c r="G53" s="19">
        <f t="shared" si="13"/>
        <v>6.643322232913567</v>
      </c>
    </row>
    <row r="54" spans="1:11">
      <c r="A54" s="19">
        <v>720</v>
      </c>
      <c r="B54" s="21">
        <f t="shared" si="14"/>
        <v>-8.4852813742385695</v>
      </c>
      <c r="C54" s="21">
        <f t="shared" si="15"/>
        <v>8.4852813742385695</v>
      </c>
      <c r="D54" s="21">
        <f t="shared" si="10"/>
        <v>7.6119210541688203</v>
      </c>
      <c r="E54" s="19">
        <v>-2</v>
      </c>
      <c r="F54" s="19">
        <v>4.5</v>
      </c>
      <c r="G54" s="19">
        <f t="shared" si="13"/>
        <v>7.6119210541688203</v>
      </c>
    </row>
    <row r="55" spans="1:11">
      <c r="A55" s="19">
        <v>780</v>
      </c>
      <c r="B55" s="21">
        <f t="shared" si="14"/>
        <v>-9.1923881554251174</v>
      </c>
      <c r="C55" s="21">
        <f t="shared" si="15"/>
        <v>9.1923881554251174</v>
      </c>
      <c r="D55" s="21">
        <f t="shared" si="10"/>
        <v>8.587721116773265</v>
      </c>
      <c r="E55" s="19">
        <v>-2</v>
      </c>
      <c r="F55" s="19">
        <v>4.5</v>
      </c>
      <c r="G55" s="19">
        <f t="shared" si="13"/>
        <v>8.587721116773265</v>
      </c>
    </row>
    <row r="56" spans="1:11">
      <c r="A56" s="19">
        <v>840</v>
      </c>
      <c r="B56" s="21">
        <f t="shared" si="14"/>
        <v>-9.8994949366116654</v>
      </c>
      <c r="C56" s="21">
        <f t="shared" si="15"/>
        <v>9.8994949366116654</v>
      </c>
      <c r="D56" s="21">
        <f t="shared" si="10"/>
        <v>9.568519521015169</v>
      </c>
      <c r="E56" s="19">
        <v>-2</v>
      </c>
      <c r="F56" s="19">
        <v>4.5</v>
      </c>
      <c r="G56" s="19">
        <f t="shared" si="13"/>
        <v>9.568519521015169</v>
      </c>
    </row>
    <row r="58" spans="1:11">
      <c r="A58" s="1" t="s">
        <v>68</v>
      </c>
    </row>
    <row r="59" spans="1:11">
      <c r="A59" s="20" t="s">
        <v>51</v>
      </c>
      <c r="B59" s="20" t="s">
        <v>52</v>
      </c>
      <c r="C59" s="20" t="s">
        <v>53</v>
      </c>
      <c r="E59" s="20" t="s">
        <v>54</v>
      </c>
      <c r="F59" s="20" t="s">
        <v>55</v>
      </c>
    </row>
    <row r="60" spans="1:11">
      <c r="A60" s="19">
        <f>J60</f>
        <v>255</v>
      </c>
      <c r="B60" s="21">
        <f>-A60/SQRT(7200)</f>
        <v>-3.0052038200428268</v>
      </c>
      <c r="C60" s="21">
        <f>A60/SQRT(7200)</f>
        <v>3.0052038200428268</v>
      </c>
      <c r="D60" s="21">
        <f>SQRT((E60-B60)^2+(F60-C60)^2)</f>
        <v>1.8013468126497045</v>
      </c>
      <c r="E60" s="19">
        <v>-2</v>
      </c>
      <c r="F60" s="19">
        <v>4.5</v>
      </c>
      <c r="H60" s="29" t="s">
        <v>64</v>
      </c>
      <c r="I60" s="29"/>
      <c r="J60" s="27">
        <v>255</v>
      </c>
      <c r="K60" s="26" t="s">
        <v>66</v>
      </c>
    </row>
    <row r="61" spans="1:11">
      <c r="A61" s="19">
        <f>A60+$J$61</f>
        <v>257</v>
      </c>
      <c r="B61" s="21">
        <f t="shared" ref="B61:B64" si="16">-A61/SQRT(7200)</f>
        <v>-3.0287740460823787</v>
      </c>
      <c r="C61" s="21">
        <f t="shared" ref="C61:C64" si="17">A61/SQRT(7200)</f>
        <v>3.0287740460823787</v>
      </c>
      <c r="D61" s="21">
        <f>SQRT((E61-B61)^2+(F61-C61)^2)</f>
        <v>1.7952386597256429</v>
      </c>
      <c r="E61" s="19">
        <v>-2</v>
      </c>
      <c r="F61" s="19">
        <v>4.5</v>
      </c>
      <c r="H61" s="29" t="s">
        <v>65</v>
      </c>
      <c r="I61" s="29"/>
      <c r="J61" s="27">
        <v>2</v>
      </c>
      <c r="K61" s="26" t="s">
        <v>67</v>
      </c>
    </row>
    <row r="62" spans="1:11">
      <c r="A62" s="19">
        <f t="shared" ref="A62:A64" si="18">A61+$J$61</f>
        <v>259</v>
      </c>
      <c r="B62" s="21">
        <f t="shared" si="16"/>
        <v>-3.05234427212193</v>
      </c>
      <c r="C62" s="21">
        <f t="shared" si="17"/>
        <v>3.05234427212193</v>
      </c>
      <c r="D62" s="21">
        <f>SQRT((E62-B62)^2+(F62-C62)^2)</f>
        <v>1.7897305868554683</v>
      </c>
      <c r="E62" s="19">
        <v>-2</v>
      </c>
      <c r="F62" s="19">
        <v>4.5</v>
      </c>
    </row>
    <row r="63" spans="1:11">
      <c r="A63" s="19">
        <f t="shared" si="18"/>
        <v>261</v>
      </c>
      <c r="B63" s="21">
        <f t="shared" si="16"/>
        <v>-3.0759144981614814</v>
      </c>
      <c r="C63" s="21">
        <f t="shared" si="17"/>
        <v>3.0759144981614814</v>
      </c>
      <c r="D63" s="21">
        <f>SQRT((E63-B63)^2+(F63-C63)^2)</f>
        <v>1.784828149682971</v>
      </c>
      <c r="E63" s="19">
        <v>-2</v>
      </c>
      <c r="F63" s="19">
        <v>4.5</v>
      </c>
    </row>
    <row r="64" spans="1:11">
      <c r="A64" s="19">
        <f t="shared" si="18"/>
        <v>263</v>
      </c>
      <c r="B64" s="21">
        <f t="shared" si="16"/>
        <v>-3.0994847242010333</v>
      </c>
      <c r="C64" s="21">
        <f t="shared" si="17"/>
        <v>3.0994847242010333</v>
      </c>
      <c r="D64" s="21">
        <f>SQRT((E64-B64)^2+(F64-C64)^2)</f>
        <v>1.7805363507936811</v>
      </c>
      <c r="E64" s="19">
        <v>-2</v>
      </c>
      <c r="F64" s="19">
        <v>4.5</v>
      </c>
    </row>
    <row r="65" spans="1:6">
      <c r="A65" s="19">
        <f t="shared" ref="A65:A78" si="19">A64+$J$61</f>
        <v>265</v>
      </c>
      <c r="B65" s="21">
        <f t="shared" ref="B65:B78" si="20">-A65/SQRT(7200)</f>
        <v>-3.1230549502405847</v>
      </c>
      <c r="C65" s="21">
        <f t="shared" ref="C65:C78" si="21">A65/SQRT(7200)</f>
        <v>3.1230549502405847</v>
      </c>
      <c r="D65" s="21">
        <f t="shared" ref="D65:D78" si="22">SQRT((E65-B65)^2+(F65-C65)^2)</f>
        <v>1.776859614971549</v>
      </c>
      <c r="E65" s="19">
        <v>-2</v>
      </c>
      <c r="F65" s="19">
        <v>4.5</v>
      </c>
    </row>
    <row r="66" spans="1:6">
      <c r="A66" s="19">
        <f t="shared" si="19"/>
        <v>267</v>
      </c>
      <c r="B66" s="21">
        <f t="shared" si="20"/>
        <v>-3.1466251762801365</v>
      </c>
      <c r="C66" s="21">
        <f t="shared" si="21"/>
        <v>3.1466251762801365</v>
      </c>
      <c r="D66" s="21">
        <f t="shared" si="22"/>
        <v>1.7738017669283752</v>
      </c>
      <c r="E66" s="19">
        <v>-2</v>
      </c>
      <c r="F66" s="19">
        <v>4.5</v>
      </c>
    </row>
    <row r="67" spans="1:6">
      <c r="A67" s="19">
        <f t="shared" si="19"/>
        <v>269</v>
      </c>
      <c r="B67" s="21">
        <f t="shared" si="20"/>
        <v>-3.1701954023196879</v>
      </c>
      <c r="C67" s="21">
        <f t="shared" si="21"/>
        <v>3.1701954023196879</v>
      </c>
      <c r="D67" s="21">
        <f t="shared" si="22"/>
        <v>1.7713660117609327</v>
      </c>
      <c r="E67" s="19">
        <v>-2</v>
      </c>
      <c r="F67" s="19">
        <v>4.5</v>
      </c>
    </row>
    <row r="68" spans="1:6">
      <c r="A68" s="19">
        <f t="shared" si="19"/>
        <v>271</v>
      </c>
      <c r="B68" s="21">
        <f t="shared" si="20"/>
        <v>-3.1937656283592397</v>
      </c>
      <c r="C68" s="21">
        <f t="shared" si="21"/>
        <v>3.1937656283592397</v>
      </c>
      <c r="D68" s="21">
        <f t="shared" si="22"/>
        <v>1.7695549183644068</v>
      </c>
      <c r="E68" s="19">
        <v>-2</v>
      </c>
      <c r="F68" s="19">
        <v>4.5</v>
      </c>
    </row>
    <row r="69" spans="1:6">
      <c r="A69" s="19">
        <f t="shared" si="19"/>
        <v>273</v>
      </c>
      <c r="B69" s="21">
        <f t="shared" si="20"/>
        <v>-3.2173358543987911</v>
      </c>
      <c r="C69" s="21">
        <f t="shared" si="21"/>
        <v>3.2173358543987911</v>
      </c>
      <c r="D69" s="21">
        <f t="shared" si="22"/>
        <v>1.768370405999748</v>
      </c>
      <c r="E69" s="19">
        <v>-2</v>
      </c>
      <c r="F69" s="19">
        <v>4.5</v>
      </c>
    </row>
    <row r="70" spans="1:6">
      <c r="A70" s="19">
        <f t="shared" si="19"/>
        <v>275</v>
      </c>
      <c r="B70" s="21">
        <f t="shared" si="20"/>
        <v>-3.2409060804383425</v>
      </c>
      <c r="C70" s="21">
        <f t="shared" si="21"/>
        <v>3.2409060804383425</v>
      </c>
      <c r="D70" s="21">
        <f t="shared" si="22"/>
        <v>1.7678137341773277</v>
      </c>
      <c r="E70" s="19">
        <v>-2</v>
      </c>
      <c r="F70" s="19">
        <v>4.5</v>
      </c>
    </row>
    <row r="71" spans="1:6">
      <c r="A71" s="19">
        <f t="shared" si="19"/>
        <v>277</v>
      </c>
      <c r="B71" s="21">
        <f t="shared" si="20"/>
        <v>-3.2644763064778943</v>
      </c>
      <c r="C71" s="21">
        <f t="shared" si="21"/>
        <v>3.2644763064778943</v>
      </c>
      <c r="D71" s="21">
        <f t="shared" si="22"/>
        <v>1.767885495980575</v>
      </c>
      <c r="E71" s="19">
        <v>-2</v>
      </c>
      <c r="F71" s="19">
        <v>4.5</v>
      </c>
    </row>
    <row r="72" spans="1:6">
      <c r="A72" s="19">
        <f t="shared" si="19"/>
        <v>279</v>
      </c>
      <c r="B72" s="21">
        <f t="shared" si="20"/>
        <v>-3.2880465325174457</v>
      </c>
      <c r="C72" s="21">
        <f t="shared" si="21"/>
        <v>3.2880465325174457</v>
      </c>
      <c r="D72" s="21">
        <f t="shared" si="22"/>
        <v>1.7685856149118713</v>
      </c>
      <c r="E72" s="19">
        <v>-2</v>
      </c>
      <c r="F72" s="19">
        <v>4.5</v>
      </c>
    </row>
    <row r="73" spans="1:6">
      <c r="A73" s="19">
        <f t="shared" si="19"/>
        <v>281</v>
      </c>
      <c r="B73" s="21">
        <f t="shared" si="20"/>
        <v>-3.3116167585569976</v>
      </c>
      <c r="C73" s="21">
        <f t="shared" si="21"/>
        <v>3.3116167585569976</v>
      </c>
      <c r="D73" s="21">
        <f t="shared" si="22"/>
        <v>1.7699133452997473</v>
      </c>
      <c r="E73" s="19">
        <v>-2</v>
      </c>
      <c r="F73" s="19">
        <v>4.5</v>
      </c>
    </row>
    <row r="74" spans="1:6">
      <c r="A74" s="19">
        <f t="shared" si="19"/>
        <v>283</v>
      </c>
      <c r="B74" s="21">
        <f t="shared" si="20"/>
        <v>-3.3351869845965489</v>
      </c>
      <c r="C74" s="21">
        <f t="shared" si="21"/>
        <v>3.3351869845965489</v>
      </c>
      <c r="D74" s="21">
        <f t="shared" si="22"/>
        <v>1.7718672762623349</v>
      </c>
      <c r="E74" s="19">
        <v>-2</v>
      </c>
      <c r="F74" s="19">
        <v>4.5</v>
      </c>
    </row>
    <row r="75" spans="1:6">
      <c r="A75" s="19">
        <f t="shared" si="19"/>
        <v>285</v>
      </c>
      <c r="B75" s="21">
        <f t="shared" si="20"/>
        <v>-3.3587572106361008</v>
      </c>
      <c r="C75" s="21">
        <f t="shared" si="21"/>
        <v>3.3587572106361008</v>
      </c>
      <c r="D75" s="21">
        <f t="shared" si="22"/>
        <v>1.7744453391780459</v>
      </c>
      <c r="E75" s="19">
        <v>-2</v>
      </c>
      <c r="F75" s="19">
        <v>4.5</v>
      </c>
    </row>
    <row r="76" spans="1:6">
      <c r="A76" s="19">
        <f t="shared" si="19"/>
        <v>287</v>
      </c>
      <c r="B76" s="21">
        <f t="shared" si="20"/>
        <v>-3.3823274366756522</v>
      </c>
      <c r="C76" s="21">
        <f t="shared" si="21"/>
        <v>3.3823274366756522</v>
      </c>
      <c r="D76" s="21">
        <f t="shared" si="22"/>
        <v>1.7776448185715552</v>
      </c>
      <c r="E76" s="19">
        <v>-2</v>
      </c>
      <c r="F76" s="19">
        <v>4.5</v>
      </c>
    </row>
    <row r="77" spans="1:6">
      <c r="A77" s="19">
        <f t="shared" si="19"/>
        <v>289</v>
      </c>
      <c r="B77" s="21">
        <f t="shared" si="20"/>
        <v>-3.405897662715204</v>
      </c>
      <c r="C77" s="21">
        <f t="shared" si="21"/>
        <v>3.405897662715204</v>
      </c>
      <c r="D77" s="21">
        <f t="shared" si="22"/>
        <v>1.7814623662822986</v>
      </c>
      <c r="E77" s="19">
        <v>-2</v>
      </c>
      <c r="F77" s="19">
        <v>4.5</v>
      </c>
    </row>
    <row r="78" spans="1:6">
      <c r="A78" s="19">
        <f t="shared" si="19"/>
        <v>291</v>
      </c>
      <c r="B78" s="21">
        <f t="shared" si="20"/>
        <v>-3.4294678887547554</v>
      </c>
      <c r="C78" s="21">
        <f t="shared" si="21"/>
        <v>3.4294678887547554</v>
      </c>
      <c r="D78" s="21">
        <f t="shared" si="22"/>
        <v>1.7858940187447234</v>
      </c>
      <c r="E78" s="19">
        <v>-2</v>
      </c>
      <c r="F78" s="19">
        <v>4.5</v>
      </c>
    </row>
  </sheetData>
  <mergeCells count="4">
    <mergeCell ref="A3:B3"/>
    <mergeCell ref="A23:B23"/>
    <mergeCell ref="H60:I60"/>
    <mergeCell ref="H61:I61"/>
  </mergeCells>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dimension ref="A1:AL81"/>
  <sheetViews>
    <sheetView zoomScale="80" zoomScaleNormal="80" workbookViewId="0">
      <selection sqref="A1:O1"/>
    </sheetView>
  </sheetViews>
  <sheetFormatPr defaultColWidth="5.625" defaultRowHeight="15.75"/>
  <cols>
    <col min="2" max="2" width="9.375" customWidth="1"/>
    <col min="3" max="3" width="10.875" customWidth="1"/>
    <col min="4" max="4" width="6.625" customWidth="1"/>
    <col min="5" max="8" width="5.5" customWidth="1"/>
    <col min="18" max="19" width="5.625" customWidth="1"/>
    <col min="36" max="37" width="12.875" customWidth="1"/>
    <col min="38" max="38" width="11.125" customWidth="1"/>
  </cols>
  <sheetData>
    <row r="1" spans="1:35">
      <c r="A1" s="31" t="s">
        <v>0</v>
      </c>
      <c r="B1" s="31"/>
      <c r="C1" s="31"/>
      <c r="D1" s="31"/>
      <c r="E1" s="31"/>
      <c r="F1" s="31"/>
      <c r="G1" s="31"/>
      <c r="H1" s="31"/>
      <c r="I1" s="31"/>
      <c r="J1" s="31"/>
      <c r="K1" s="31"/>
      <c r="L1" s="31"/>
      <c r="M1" s="31"/>
      <c r="N1" s="31"/>
      <c r="O1" s="31"/>
      <c r="T1" t="s">
        <v>1</v>
      </c>
      <c r="AA1" s="34" t="s">
        <v>60</v>
      </c>
      <c r="AB1" s="34"/>
      <c r="AC1" s="34"/>
      <c r="AD1" s="34"/>
      <c r="AE1" s="34"/>
      <c r="AF1" s="34"/>
      <c r="AG1" s="34"/>
      <c r="AH1" s="34"/>
      <c r="AI1" s="34"/>
    </row>
    <row r="2" spans="1:35">
      <c r="U2">
        <v>37</v>
      </c>
      <c r="AA2" s="34"/>
      <c r="AB2" s="34"/>
      <c r="AC2" s="34"/>
      <c r="AD2" s="34"/>
      <c r="AE2" s="34"/>
      <c r="AF2" s="34"/>
      <c r="AG2" s="34"/>
      <c r="AH2" s="34"/>
      <c r="AI2" s="34"/>
    </row>
    <row r="3" spans="1:35">
      <c r="A3" s="1" t="s">
        <v>2</v>
      </c>
      <c r="Q3">
        <v>1.5</v>
      </c>
      <c r="R3">
        <v>2</v>
      </c>
      <c r="AA3" s="34"/>
      <c r="AB3" s="34"/>
      <c r="AC3" s="34"/>
      <c r="AD3" s="34"/>
      <c r="AE3" s="34"/>
      <c r="AF3" s="34"/>
      <c r="AG3" s="34"/>
      <c r="AH3" s="34"/>
      <c r="AI3" s="34"/>
    </row>
    <row r="4" spans="1:35">
      <c r="A4" s="32" t="s">
        <v>3</v>
      </c>
      <c r="B4" s="32"/>
      <c r="C4" s="32"/>
      <c r="D4" s="32"/>
      <c r="E4" s="32"/>
      <c r="F4" s="32"/>
      <c r="G4" s="32"/>
      <c r="H4" s="32"/>
      <c r="I4" s="32"/>
      <c r="J4" s="32"/>
      <c r="K4" s="32"/>
      <c r="L4" s="32"/>
      <c r="M4" s="32"/>
      <c r="N4" s="32"/>
      <c r="O4" s="32"/>
      <c r="AA4" s="34"/>
      <c r="AB4" s="34"/>
      <c r="AC4" s="34"/>
      <c r="AD4" s="34"/>
      <c r="AE4" s="34"/>
      <c r="AF4" s="34"/>
      <c r="AG4" s="34"/>
      <c r="AH4" s="34"/>
      <c r="AI4" s="34"/>
    </row>
    <row r="5" spans="1:35">
      <c r="A5" s="32"/>
      <c r="B5" s="32"/>
      <c r="C5" s="32"/>
      <c r="D5" s="32"/>
      <c r="E5" s="32"/>
      <c r="F5" s="32"/>
      <c r="G5" s="32"/>
      <c r="H5" s="32"/>
      <c r="I5" s="32"/>
      <c r="J5" s="32"/>
      <c r="K5" s="32"/>
      <c r="L5" s="32"/>
      <c r="M5" s="32"/>
      <c r="N5" s="32"/>
      <c r="O5" s="32"/>
      <c r="Q5">
        <v>0</v>
      </c>
      <c r="R5">
        <f>U2/10</f>
        <v>3.7</v>
      </c>
      <c r="T5" t="s">
        <v>4</v>
      </c>
      <c r="AA5" s="34"/>
      <c r="AB5" s="34"/>
      <c r="AC5" s="34"/>
      <c r="AD5" s="34"/>
      <c r="AE5" s="34"/>
      <c r="AF5" s="34"/>
      <c r="AG5" s="34"/>
      <c r="AH5" s="34"/>
      <c r="AI5" s="34"/>
    </row>
    <row r="6" spans="1:35" ht="15.75" customHeight="1">
      <c r="A6" t="s">
        <v>5</v>
      </c>
      <c r="T6" s="33">
        <f>((Q3-Q5)^2+(R5-R3)^2)^0.5</f>
        <v>2.2671568097509267</v>
      </c>
      <c r="U6" s="33"/>
      <c r="V6" s="33"/>
      <c r="W6" s="33" t="s">
        <v>6</v>
      </c>
      <c r="X6" s="33"/>
      <c r="Y6" s="33"/>
      <c r="AA6" s="34"/>
      <c r="AB6" s="34"/>
      <c r="AC6" s="34"/>
      <c r="AD6" s="34"/>
      <c r="AE6" s="34"/>
      <c r="AF6" s="34"/>
      <c r="AG6" s="34"/>
      <c r="AH6" s="34"/>
      <c r="AI6" s="34"/>
    </row>
    <row r="7" spans="1:35" ht="15.75" customHeight="1">
      <c r="A7" t="s">
        <v>7</v>
      </c>
      <c r="T7" s="33"/>
      <c r="U7" s="33"/>
      <c r="V7" s="33"/>
      <c r="W7" s="33"/>
      <c r="X7" s="33"/>
      <c r="Y7" s="33"/>
      <c r="AA7" s="34"/>
      <c r="AB7" s="34"/>
      <c r="AC7" s="34"/>
      <c r="AD7" s="34"/>
      <c r="AE7" s="34"/>
      <c r="AF7" s="34"/>
      <c r="AG7" s="34"/>
      <c r="AH7" s="34"/>
      <c r="AI7" s="34"/>
    </row>
    <row r="8" spans="1:35">
      <c r="A8" s="32" t="s">
        <v>8</v>
      </c>
      <c r="B8" s="32"/>
      <c r="C8" s="32"/>
      <c r="D8" s="32"/>
      <c r="E8" s="32"/>
      <c r="F8" s="32"/>
      <c r="G8" s="32"/>
      <c r="H8" s="32"/>
      <c r="I8" s="32"/>
      <c r="J8" s="32"/>
      <c r="K8" s="32"/>
      <c r="L8" s="32"/>
      <c r="M8" s="32"/>
      <c r="N8" s="32"/>
      <c r="O8" s="32"/>
      <c r="T8" s="33">
        <f>R5*60</f>
        <v>222</v>
      </c>
      <c r="U8" s="33"/>
      <c r="V8" s="33"/>
      <c r="W8" s="33" t="s">
        <v>9</v>
      </c>
      <c r="X8" s="33"/>
      <c r="Y8" s="33"/>
      <c r="AA8" s="34"/>
      <c r="AB8" s="34"/>
      <c r="AC8" s="34"/>
      <c r="AD8" s="34"/>
      <c r="AE8" s="34"/>
      <c r="AF8" s="34"/>
      <c r="AG8" s="34"/>
      <c r="AH8" s="34"/>
      <c r="AI8" s="34"/>
    </row>
    <row r="9" spans="1:35">
      <c r="A9" s="32"/>
      <c r="B9" s="32"/>
      <c r="C9" s="32"/>
      <c r="D9" s="32"/>
      <c r="E9" s="32"/>
      <c r="F9" s="32"/>
      <c r="G9" s="32"/>
      <c r="H9" s="32"/>
      <c r="I9" s="32"/>
      <c r="J9" s="32"/>
      <c r="K9" s="32"/>
      <c r="L9" s="32"/>
      <c r="M9" s="32"/>
      <c r="N9" s="32"/>
      <c r="O9" s="32"/>
      <c r="T9" s="33"/>
      <c r="U9" s="33"/>
      <c r="V9" s="33"/>
      <c r="W9" s="33"/>
      <c r="X9" s="33"/>
      <c r="Y9" s="33"/>
      <c r="AA9" s="34"/>
      <c r="AB9" s="34"/>
      <c r="AC9" s="34"/>
      <c r="AD9" s="34"/>
      <c r="AE9" s="34"/>
      <c r="AF9" s="34"/>
      <c r="AG9" s="34"/>
      <c r="AH9" s="34"/>
      <c r="AI9" s="34"/>
    </row>
    <row r="10" spans="1:35">
      <c r="AA10" s="34"/>
      <c r="AB10" s="34"/>
      <c r="AC10" s="34"/>
      <c r="AD10" s="34"/>
      <c r="AE10" s="34"/>
      <c r="AF10" s="34"/>
      <c r="AG10" s="34"/>
      <c r="AH10" s="34"/>
      <c r="AI10" s="34"/>
    </row>
    <row r="11" spans="1:35">
      <c r="A11" s="11" t="s">
        <v>34</v>
      </c>
      <c r="B11" s="11" t="s">
        <v>39</v>
      </c>
      <c r="C11" s="11" t="s">
        <v>36</v>
      </c>
    </row>
    <row r="12" spans="1:35">
      <c r="A12" s="12" t="s">
        <v>38</v>
      </c>
      <c r="B12" s="12" t="s">
        <v>40</v>
      </c>
      <c r="C12" s="12" t="s">
        <v>37</v>
      </c>
    </row>
    <row r="13" spans="1:35">
      <c r="A13" s="2">
        <v>0</v>
      </c>
      <c r="B13">
        <v>0</v>
      </c>
      <c r="C13">
        <f>(1.5^2+(2-B13)^2)^0.5</f>
        <v>2.5</v>
      </c>
    </row>
    <row r="14" spans="1:35">
      <c r="A14" s="2">
        <v>30</v>
      </c>
      <c r="B14">
        <f>A14*60/3600</f>
        <v>0.5</v>
      </c>
      <c r="C14">
        <f t="shared" ref="C14:C21" si="0">(1.5^2+(2-B14)^2)^0.5</f>
        <v>2.1213203435596424</v>
      </c>
    </row>
    <row r="15" spans="1:35">
      <c r="A15" s="2">
        <v>60</v>
      </c>
      <c r="B15">
        <f t="shared" ref="B15:B21" si="1">A15*60/3600</f>
        <v>1</v>
      </c>
      <c r="C15">
        <f t="shared" si="0"/>
        <v>1.8027756377319946</v>
      </c>
    </row>
    <row r="16" spans="1:35">
      <c r="A16" s="2">
        <v>90</v>
      </c>
      <c r="B16">
        <f t="shared" si="1"/>
        <v>1.5</v>
      </c>
      <c r="C16">
        <f t="shared" si="0"/>
        <v>1.5811388300841898</v>
      </c>
    </row>
    <row r="17" spans="1:3">
      <c r="A17" s="2">
        <v>120</v>
      </c>
      <c r="B17">
        <f t="shared" si="1"/>
        <v>2</v>
      </c>
      <c r="C17">
        <f t="shared" si="0"/>
        <v>1.5</v>
      </c>
    </row>
    <row r="18" spans="1:3">
      <c r="A18" s="2">
        <v>150</v>
      </c>
      <c r="B18">
        <f t="shared" si="1"/>
        <v>2.5</v>
      </c>
      <c r="C18">
        <f t="shared" si="0"/>
        <v>1.5811388300841898</v>
      </c>
    </row>
    <row r="19" spans="1:3">
      <c r="A19" s="2">
        <v>180</v>
      </c>
      <c r="B19">
        <f t="shared" si="1"/>
        <v>3</v>
      </c>
      <c r="C19">
        <f t="shared" si="0"/>
        <v>1.8027756377319946</v>
      </c>
    </row>
    <row r="20" spans="1:3">
      <c r="A20" s="2">
        <v>210</v>
      </c>
      <c r="B20">
        <f t="shared" si="1"/>
        <v>3.5</v>
      </c>
      <c r="C20">
        <f t="shared" si="0"/>
        <v>2.1213203435596424</v>
      </c>
    </row>
    <row r="21" spans="1:3">
      <c r="A21" s="2">
        <v>240</v>
      </c>
      <c r="B21">
        <f t="shared" si="1"/>
        <v>4</v>
      </c>
      <c r="C21">
        <f t="shared" si="0"/>
        <v>2.5</v>
      </c>
    </row>
    <row r="23" spans="1:3">
      <c r="A23" s="2">
        <v>600</v>
      </c>
      <c r="B23">
        <f>A23*60/3600</f>
        <v>10</v>
      </c>
      <c r="C23">
        <f>(1.5^2+(2-B23)^2)^0.5</f>
        <v>8.1394102980498531</v>
      </c>
    </row>
    <row r="24" spans="1:3">
      <c r="A24" s="2">
        <v>1200</v>
      </c>
      <c r="B24">
        <f>A24*60/3600</f>
        <v>20</v>
      </c>
      <c r="C24">
        <f>(1.5^2+(2-B24)^2)^0.5</f>
        <v>18.062391868188442</v>
      </c>
    </row>
    <row r="25" spans="1:3">
      <c r="A25" s="2">
        <v>1800</v>
      </c>
      <c r="B25">
        <f>A25*60/3600</f>
        <v>30</v>
      </c>
      <c r="C25">
        <f>(1.5^2+(2-B25)^2)^0.5</f>
        <v>28.040149785619906</v>
      </c>
    </row>
    <row r="26" spans="1:3">
      <c r="A26" s="2">
        <v>2400</v>
      </c>
      <c r="B26">
        <f>A26*60/3600</f>
        <v>40</v>
      </c>
      <c r="C26">
        <f>(1.5^2+(2-B26)^2)^0.5</f>
        <v>38.029593739612835</v>
      </c>
    </row>
    <row r="46" spans="1:38">
      <c r="AK46" s="30" t="s">
        <v>50</v>
      </c>
      <c r="AL46" s="30"/>
    </row>
    <row r="47" spans="1:38">
      <c r="AF47" s="30" t="s">
        <v>24</v>
      </c>
      <c r="AG47" s="30"/>
      <c r="AH47" s="30"/>
      <c r="AI47" s="30"/>
      <c r="AK47" s="10">
        <v>60</v>
      </c>
      <c r="AL47" s="10">
        <v>60</v>
      </c>
    </row>
    <row r="48" spans="1:38">
      <c r="A48" s="1" t="s">
        <v>10</v>
      </c>
      <c r="AE48" s="11" t="s">
        <v>34</v>
      </c>
      <c r="AF48" s="15" t="s">
        <v>45</v>
      </c>
      <c r="AG48" s="15" t="s">
        <v>46</v>
      </c>
      <c r="AH48" s="16" t="s">
        <v>49</v>
      </c>
      <c r="AI48" s="16" t="s">
        <v>46</v>
      </c>
      <c r="AJ48" s="13" t="s">
        <v>35</v>
      </c>
      <c r="AK48" s="11" t="s">
        <v>41</v>
      </c>
      <c r="AL48" s="11" t="s">
        <v>42</v>
      </c>
    </row>
    <row r="49" spans="1:38" ht="15.75" customHeight="1">
      <c r="A49" s="32" t="s">
        <v>11</v>
      </c>
      <c r="B49" s="32"/>
      <c r="C49" s="32"/>
      <c r="D49" s="32"/>
      <c r="E49" s="32"/>
      <c r="F49" s="32"/>
      <c r="G49" s="32"/>
      <c r="H49" s="32"/>
      <c r="I49" s="32"/>
      <c r="Q49" t="s">
        <v>12</v>
      </c>
      <c r="R49" t="s">
        <v>13</v>
      </c>
      <c r="S49" t="s">
        <v>14</v>
      </c>
      <c r="T49" t="s">
        <v>15</v>
      </c>
      <c r="AE49" s="12" t="s">
        <v>38</v>
      </c>
      <c r="AF49" s="12" t="s">
        <v>47</v>
      </c>
      <c r="AG49" s="12" t="s">
        <v>48</v>
      </c>
      <c r="AH49" s="12" t="s">
        <v>47</v>
      </c>
      <c r="AI49" s="12" t="s">
        <v>48</v>
      </c>
      <c r="AJ49" s="14" t="s">
        <v>44</v>
      </c>
      <c r="AK49" s="12" t="s">
        <v>43</v>
      </c>
      <c r="AL49" s="12" t="s">
        <v>43</v>
      </c>
    </row>
    <row r="50" spans="1:38">
      <c r="A50" s="32"/>
      <c r="B50" s="32"/>
      <c r="C50" s="32"/>
      <c r="D50" s="32"/>
      <c r="E50" s="32"/>
      <c r="F50" s="32"/>
      <c r="G50" s="32"/>
      <c r="H50" s="32"/>
      <c r="I50" s="32"/>
      <c r="J50" s="35" t="s">
        <v>16</v>
      </c>
      <c r="K50" s="35"/>
      <c r="L50" s="35"/>
      <c r="M50" s="36">
        <f>P63</f>
        <v>11</v>
      </c>
      <c r="N50" s="36"/>
      <c r="P50" t="s">
        <v>17</v>
      </c>
      <c r="Q50" t="s">
        <v>18</v>
      </c>
      <c r="R50" t="s">
        <v>19</v>
      </c>
      <c r="S50" t="s">
        <v>20</v>
      </c>
      <c r="T50" t="s">
        <v>21</v>
      </c>
      <c r="AE50" s="2">
        <v>0</v>
      </c>
      <c r="AF50" s="10">
        <v>0</v>
      </c>
      <c r="AG50" s="10">
        <v>15</v>
      </c>
      <c r="AH50" s="10">
        <v>0</v>
      </c>
      <c r="AI50" s="10">
        <v>1</v>
      </c>
      <c r="AJ50">
        <f>((AF50-AH50)^2+(AG50-AI50)^2)^0.5</f>
        <v>14</v>
      </c>
      <c r="AK50">
        <v>0</v>
      </c>
      <c r="AL50">
        <v>0</v>
      </c>
    </row>
    <row r="51" spans="1:38">
      <c r="A51" s="32"/>
      <c r="B51" s="32"/>
      <c r="C51" s="32"/>
      <c r="D51" s="32"/>
      <c r="E51" s="32"/>
      <c r="F51" s="32"/>
      <c r="G51" s="32"/>
      <c r="H51" s="32"/>
      <c r="I51" s="32"/>
      <c r="P51" s="3">
        <v>0</v>
      </c>
      <c r="S51">
        <f>3*P51+1</f>
        <v>1</v>
      </c>
      <c r="T51">
        <f>15-P51</f>
        <v>15</v>
      </c>
      <c r="AE51" s="2">
        <v>30</v>
      </c>
      <c r="AF51" s="10">
        <f>AK51*0.7071</f>
        <v>0.35354999999999998</v>
      </c>
      <c r="AG51" s="10">
        <f>15-0.7071*AK51</f>
        <v>14.64645</v>
      </c>
      <c r="AH51" s="10">
        <f>0.316228*AL51</f>
        <v>0.158114</v>
      </c>
      <c r="AI51" s="10">
        <f>1+0.94868*AL51</f>
        <v>1.47434</v>
      </c>
      <c r="AJ51">
        <f>((AF51-AH51)^2+(AG51-AI51)^2)^0.5</f>
        <v>13.173559772597383</v>
      </c>
      <c r="AK51">
        <f>AE51*$AK$47/3600</f>
        <v>0.5</v>
      </c>
      <c r="AL51">
        <f>AE51*$AL$47/3600</f>
        <v>0.5</v>
      </c>
    </row>
    <row r="52" spans="1:38">
      <c r="A52" s="32"/>
      <c r="B52" s="32"/>
      <c r="C52" s="32"/>
      <c r="D52" s="32"/>
      <c r="E52" s="32"/>
      <c r="F52" s="32"/>
      <c r="G52" s="32"/>
      <c r="H52" s="32"/>
      <c r="I52" s="32"/>
      <c r="J52" s="35" t="s">
        <v>22</v>
      </c>
      <c r="K52" s="35"/>
      <c r="L52" s="35"/>
      <c r="M52" s="35"/>
      <c r="N52" s="35"/>
      <c r="O52" s="35"/>
      <c r="P52" s="3">
        <v>1</v>
      </c>
      <c r="S52">
        <f t="shared" ref="S52:S61" si="2">3*P52+1</f>
        <v>4</v>
      </c>
      <c r="T52">
        <f t="shared" ref="T52:T61" si="3">15-P52</f>
        <v>14</v>
      </c>
      <c r="AE52" s="2">
        <v>60</v>
      </c>
      <c r="AF52" s="10">
        <f t="shared" ref="AF52:AF80" si="4">AK52*0.7071</f>
        <v>0.70709999999999995</v>
      </c>
      <c r="AG52" s="10">
        <f t="shared" ref="AG52:AG56" si="5">15-0.7071*AK52</f>
        <v>14.292899999999999</v>
      </c>
      <c r="AH52" s="10">
        <f t="shared" ref="AH52:AH56" si="6">0.316228*AL52</f>
        <v>0.31622800000000001</v>
      </c>
      <c r="AI52" s="10">
        <f t="shared" ref="AI52:AI56" si="7">1+0.94868*AL52</f>
        <v>1.94868</v>
      </c>
      <c r="AJ52">
        <f t="shared" ref="AJ52:AJ56" si="8">((AF52-AH52)^2+(AG52-AI52)^2)^0.5</f>
        <v>12.350406808230408</v>
      </c>
      <c r="AK52">
        <f t="shared" ref="AK52:AK56" si="9">AE52*$AK$47/3600</f>
        <v>1</v>
      </c>
      <c r="AL52">
        <f t="shared" ref="AL52:AL56" si="10">AE52*$AL$47/3600</f>
        <v>1</v>
      </c>
    </row>
    <row r="53" spans="1:38">
      <c r="A53" s="32"/>
      <c r="B53" s="32"/>
      <c r="C53" s="32"/>
      <c r="D53" s="32"/>
      <c r="E53" s="32"/>
      <c r="F53" s="32"/>
      <c r="G53" s="32"/>
      <c r="H53" s="32"/>
      <c r="I53" s="32"/>
      <c r="J53" s="37">
        <f>((Q64-Q63)^2+(R64-R63)^2)^0.5</f>
        <v>6.0201616013172732</v>
      </c>
      <c r="K53" s="37"/>
      <c r="L53" s="37"/>
      <c r="M53" s="37"/>
      <c r="N53" s="37"/>
      <c r="O53" s="37"/>
      <c r="P53" s="3">
        <v>2</v>
      </c>
      <c r="S53">
        <f t="shared" si="2"/>
        <v>7</v>
      </c>
      <c r="T53">
        <f t="shared" si="3"/>
        <v>13</v>
      </c>
      <c r="AE53" s="2">
        <v>90</v>
      </c>
      <c r="AF53" s="10">
        <f t="shared" si="4"/>
        <v>1.0606499999999999</v>
      </c>
      <c r="AG53" s="10">
        <f t="shared" si="5"/>
        <v>13.939350000000001</v>
      </c>
      <c r="AH53" s="10">
        <f t="shared" si="6"/>
        <v>0.47434200000000004</v>
      </c>
      <c r="AI53" s="10">
        <f t="shared" si="7"/>
        <v>2.4230200000000002</v>
      </c>
      <c r="AJ53">
        <f t="shared" si="8"/>
        <v>11.531245107956208</v>
      </c>
      <c r="AK53">
        <f t="shared" si="9"/>
        <v>1.5</v>
      </c>
      <c r="AL53">
        <f t="shared" si="10"/>
        <v>1.5</v>
      </c>
    </row>
    <row r="54" spans="1:38">
      <c r="A54" s="32"/>
      <c r="B54" s="32"/>
      <c r="C54" s="32"/>
      <c r="D54" s="32"/>
      <c r="E54" s="32"/>
      <c r="F54" s="32"/>
      <c r="G54" s="32"/>
      <c r="H54" s="32"/>
      <c r="I54" s="32"/>
      <c r="J54" s="37"/>
      <c r="K54" s="37"/>
      <c r="L54" s="37"/>
      <c r="M54" s="37"/>
      <c r="N54" s="37"/>
      <c r="O54" s="37"/>
      <c r="P54" s="3">
        <v>3</v>
      </c>
      <c r="S54">
        <f t="shared" si="2"/>
        <v>10</v>
      </c>
      <c r="T54">
        <f t="shared" si="3"/>
        <v>12</v>
      </c>
      <c r="AE54" s="2">
        <v>120</v>
      </c>
      <c r="AF54" s="10">
        <f t="shared" si="4"/>
        <v>1.4141999999999999</v>
      </c>
      <c r="AG54" s="10">
        <f t="shared" si="5"/>
        <v>13.585800000000001</v>
      </c>
      <c r="AH54" s="10">
        <f t="shared" si="6"/>
        <v>0.63245600000000002</v>
      </c>
      <c r="AI54" s="10">
        <f t="shared" si="7"/>
        <v>2.8973599999999999</v>
      </c>
      <c r="AJ54">
        <f t="shared" si="8"/>
        <v>10.716989937250851</v>
      </c>
      <c r="AK54">
        <f t="shared" si="9"/>
        <v>2</v>
      </c>
      <c r="AL54">
        <f t="shared" si="10"/>
        <v>2</v>
      </c>
    </row>
    <row r="55" spans="1:38" ht="18.75">
      <c r="A55" s="32"/>
      <c r="B55" s="32"/>
      <c r="C55" s="32"/>
      <c r="D55" s="32"/>
      <c r="E55" s="32"/>
      <c r="F55" s="32"/>
      <c r="G55" s="32"/>
      <c r="H55" s="32"/>
      <c r="I55" s="32"/>
      <c r="J55" s="38" t="s">
        <v>6</v>
      </c>
      <c r="K55" s="38"/>
      <c r="L55" s="38"/>
      <c r="M55" s="38"/>
      <c r="N55" s="38"/>
      <c r="O55" s="38"/>
      <c r="P55" s="3">
        <v>4</v>
      </c>
      <c r="S55">
        <f t="shared" si="2"/>
        <v>13</v>
      </c>
      <c r="T55">
        <f t="shared" si="3"/>
        <v>11</v>
      </c>
      <c r="AE55" s="2">
        <v>150</v>
      </c>
      <c r="AF55" s="10">
        <f t="shared" si="4"/>
        <v>1.7677499999999999</v>
      </c>
      <c r="AG55" s="10">
        <f t="shared" si="5"/>
        <v>13.232250000000001</v>
      </c>
      <c r="AH55" s="10">
        <f t="shared" si="6"/>
        <v>0.79056999999999999</v>
      </c>
      <c r="AI55" s="10">
        <f t="shared" si="7"/>
        <v>3.3716999999999997</v>
      </c>
      <c r="AJ55">
        <f t="shared" si="8"/>
        <v>9.9088509452357787</v>
      </c>
      <c r="AK55">
        <f t="shared" si="9"/>
        <v>2.5</v>
      </c>
      <c r="AL55">
        <f t="shared" si="10"/>
        <v>2.5</v>
      </c>
    </row>
    <row r="56" spans="1:38">
      <c r="A56" s="32"/>
      <c r="B56" s="32"/>
      <c r="C56" s="32"/>
      <c r="D56" s="32"/>
      <c r="E56" s="32"/>
      <c r="F56" s="32"/>
      <c r="G56" s="32"/>
      <c r="H56" s="32"/>
      <c r="I56" s="32"/>
      <c r="P56" s="3">
        <v>5</v>
      </c>
      <c r="S56">
        <f t="shared" si="2"/>
        <v>16</v>
      </c>
      <c r="T56">
        <f t="shared" si="3"/>
        <v>10</v>
      </c>
      <c r="AE56" s="2">
        <v>180</v>
      </c>
      <c r="AF56" s="10">
        <f t="shared" si="4"/>
        <v>2.1212999999999997</v>
      </c>
      <c r="AG56" s="10">
        <f t="shared" si="5"/>
        <v>12.8787</v>
      </c>
      <c r="AH56" s="10">
        <f t="shared" si="6"/>
        <v>0.94868400000000008</v>
      </c>
      <c r="AI56" s="10">
        <f t="shared" si="7"/>
        <v>3.8460399999999999</v>
      </c>
      <c r="AJ56">
        <f t="shared" si="8"/>
        <v>9.1084562335807497</v>
      </c>
      <c r="AK56">
        <f t="shared" si="9"/>
        <v>3</v>
      </c>
      <c r="AL56">
        <f t="shared" si="10"/>
        <v>3</v>
      </c>
    </row>
    <row r="57" spans="1:38">
      <c r="A57" s="32" t="s">
        <v>23</v>
      </c>
      <c r="B57" s="32"/>
      <c r="C57" s="32"/>
      <c r="D57" s="32"/>
      <c r="E57" s="32"/>
      <c r="F57" s="32"/>
      <c r="G57" s="32"/>
      <c r="H57" s="32"/>
      <c r="I57" s="32"/>
      <c r="J57" t="s">
        <v>24</v>
      </c>
      <c r="P57" s="3">
        <v>6</v>
      </c>
      <c r="S57">
        <f t="shared" si="2"/>
        <v>19</v>
      </c>
      <c r="T57">
        <f t="shared" si="3"/>
        <v>9</v>
      </c>
      <c r="AE57" s="2">
        <v>210</v>
      </c>
      <c r="AF57" s="10">
        <f t="shared" si="4"/>
        <v>2.47485</v>
      </c>
      <c r="AG57" s="10">
        <f t="shared" ref="AG57:AG70" si="11">15-0.7071*AK57</f>
        <v>12.52515</v>
      </c>
      <c r="AH57" s="10">
        <f t="shared" ref="AH57:AH70" si="12">0.316228*AL57</f>
        <v>1.1067979999999999</v>
      </c>
      <c r="AI57" s="10">
        <f t="shared" ref="AI57:AI70" si="13">1+0.94868*AL57</f>
        <v>4.3203800000000001</v>
      </c>
      <c r="AJ57">
        <f t="shared" ref="AJ57:AJ70" si="14">((AF57-AH57)^2+(AG57-AI57)^2)^0.5</f>
        <v>8.3180416582032084</v>
      </c>
      <c r="AK57">
        <f t="shared" ref="AK57:AK70" si="15">AE57*$AK$47/3600</f>
        <v>3.5</v>
      </c>
      <c r="AL57">
        <f t="shared" ref="AL57:AL70" si="16">AE57*$AL$47/3600</f>
        <v>3.5</v>
      </c>
    </row>
    <row r="58" spans="1:38">
      <c r="A58" s="32"/>
      <c r="B58" s="32"/>
      <c r="C58" s="32"/>
      <c r="D58" s="32"/>
      <c r="E58" s="32"/>
      <c r="F58" s="32"/>
      <c r="G58" s="32"/>
      <c r="H58" s="32"/>
      <c r="I58" s="32"/>
      <c r="K58" t="s">
        <v>25</v>
      </c>
      <c r="P58" s="3">
        <v>7</v>
      </c>
      <c r="S58">
        <f t="shared" si="2"/>
        <v>22</v>
      </c>
      <c r="T58">
        <f t="shared" si="3"/>
        <v>8</v>
      </c>
      <c r="AE58" s="2">
        <v>240</v>
      </c>
      <c r="AF58" s="10">
        <f t="shared" si="4"/>
        <v>2.8283999999999998</v>
      </c>
      <c r="AG58" s="10">
        <f t="shared" si="11"/>
        <v>12.1716</v>
      </c>
      <c r="AH58" s="10">
        <f t="shared" si="12"/>
        <v>1.264912</v>
      </c>
      <c r="AI58" s="10">
        <f t="shared" si="13"/>
        <v>4.7947199999999999</v>
      </c>
      <c r="AJ58">
        <f t="shared" si="14"/>
        <v>7.5407462005125199</v>
      </c>
      <c r="AK58">
        <f t="shared" si="15"/>
        <v>4</v>
      </c>
      <c r="AL58">
        <f t="shared" si="16"/>
        <v>4</v>
      </c>
    </row>
    <row r="59" spans="1:38">
      <c r="A59" s="32"/>
      <c r="B59" s="32"/>
      <c r="C59" s="32"/>
      <c r="D59" s="32"/>
      <c r="E59" s="32"/>
      <c r="F59" s="32"/>
      <c r="G59" s="32"/>
      <c r="H59" s="32"/>
      <c r="I59" s="32"/>
      <c r="K59" s="4" t="s">
        <v>26</v>
      </c>
      <c r="L59" s="5">
        <f>Q63</f>
        <v>3.4785054261852175</v>
      </c>
      <c r="M59" s="4" t="s">
        <v>27</v>
      </c>
      <c r="N59" s="5">
        <f>R63</f>
        <v>11.435516278555653</v>
      </c>
      <c r="O59" s="4" t="s">
        <v>28</v>
      </c>
      <c r="P59" s="3">
        <v>8</v>
      </c>
      <c r="S59">
        <f t="shared" si="2"/>
        <v>25</v>
      </c>
      <c r="T59">
        <f t="shared" si="3"/>
        <v>7</v>
      </c>
      <c r="AE59" s="2">
        <v>270</v>
      </c>
      <c r="AF59" s="10">
        <f t="shared" si="4"/>
        <v>3.1819499999999996</v>
      </c>
      <c r="AG59" s="10">
        <f t="shared" si="11"/>
        <v>11.818049999999999</v>
      </c>
      <c r="AH59" s="10">
        <f t="shared" si="12"/>
        <v>1.4230260000000001</v>
      </c>
      <c r="AI59" s="10">
        <f t="shared" si="13"/>
        <v>5.2690599999999996</v>
      </c>
      <c r="AJ59">
        <f t="shared" si="14"/>
        <v>6.7810827791641062</v>
      </c>
      <c r="AK59">
        <f t="shared" si="15"/>
        <v>4.5</v>
      </c>
      <c r="AL59">
        <f t="shared" si="16"/>
        <v>4.5</v>
      </c>
    </row>
    <row r="60" spans="1:38">
      <c r="A60" s="32" t="s">
        <v>29</v>
      </c>
      <c r="B60" s="32"/>
      <c r="C60" s="32"/>
      <c r="D60" s="32"/>
      <c r="E60" s="32"/>
      <c r="F60" s="32"/>
      <c r="G60" s="32"/>
      <c r="H60" s="32"/>
      <c r="I60" s="32"/>
      <c r="K60" t="s">
        <v>30</v>
      </c>
      <c r="P60" s="3">
        <v>9</v>
      </c>
      <c r="S60">
        <f t="shared" si="2"/>
        <v>28</v>
      </c>
      <c r="T60">
        <f t="shared" si="3"/>
        <v>6</v>
      </c>
      <c r="AE60" s="2">
        <v>300</v>
      </c>
      <c r="AF60" s="10">
        <f t="shared" si="4"/>
        <v>3.5354999999999999</v>
      </c>
      <c r="AG60" s="10">
        <f t="shared" si="11"/>
        <v>11.464500000000001</v>
      </c>
      <c r="AH60" s="10">
        <f t="shared" si="12"/>
        <v>1.58114</v>
      </c>
      <c r="AI60" s="10">
        <f t="shared" si="13"/>
        <v>5.7433999999999994</v>
      </c>
      <c r="AJ60">
        <f t="shared" si="14"/>
        <v>6.0457016317049606</v>
      </c>
      <c r="AK60">
        <f t="shared" si="15"/>
        <v>5</v>
      </c>
      <c r="AL60">
        <f t="shared" si="16"/>
        <v>5</v>
      </c>
    </row>
    <row r="61" spans="1:38">
      <c r="A61" s="32"/>
      <c r="B61" s="32"/>
      <c r="C61" s="32"/>
      <c r="D61" s="32"/>
      <c r="E61" s="32"/>
      <c r="F61" s="32"/>
      <c r="G61" s="32"/>
      <c r="H61" s="32"/>
      <c r="I61" s="32"/>
      <c r="K61" s="4" t="s">
        <v>26</v>
      </c>
      <c r="L61" s="5">
        <f>Q64</f>
        <v>7.7781745930520234</v>
      </c>
      <c r="M61" s="4" t="s">
        <v>27</v>
      </c>
      <c r="N61" s="5">
        <f>R64</f>
        <v>7.2218254069479766</v>
      </c>
      <c r="O61" s="4" t="s">
        <v>28</v>
      </c>
      <c r="P61" s="3">
        <v>10</v>
      </c>
      <c r="S61">
        <f t="shared" si="2"/>
        <v>31</v>
      </c>
      <c r="T61">
        <f t="shared" si="3"/>
        <v>5</v>
      </c>
      <c r="AE61" s="2">
        <v>330</v>
      </c>
      <c r="AF61" s="10">
        <f t="shared" si="4"/>
        <v>3.8890499999999997</v>
      </c>
      <c r="AG61" s="10">
        <f t="shared" si="11"/>
        <v>11.110950000000001</v>
      </c>
      <c r="AH61" s="10">
        <f t="shared" si="12"/>
        <v>1.7392540000000001</v>
      </c>
      <c r="AI61" s="10">
        <f t="shared" si="13"/>
        <v>6.21774</v>
      </c>
      <c r="AJ61">
        <f t="shared" si="14"/>
        <v>5.3446353426324613</v>
      </c>
      <c r="AK61">
        <f t="shared" si="15"/>
        <v>5.5</v>
      </c>
      <c r="AL61">
        <f t="shared" si="16"/>
        <v>5.5</v>
      </c>
    </row>
    <row r="62" spans="1:38">
      <c r="P62" s="6">
        <v>110</v>
      </c>
      <c r="AE62" s="2">
        <v>360</v>
      </c>
      <c r="AF62" s="10">
        <f t="shared" si="4"/>
        <v>4.2425999999999995</v>
      </c>
      <c r="AG62" s="10">
        <f t="shared" si="11"/>
        <v>10.757400000000001</v>
      </c>
      <c r="AH62" s="10">
        <f t="shared" si="12"/>
        <v>1.8973680000000002</v>
      </c>
      <c r="AI62" s="10">
        <f t="shared" si="13"/>
        <v>6.6920799999999998</v>
      </c>
      <c r="AJ62">
        <f t="shared" si="14"/>
        <v>4.6932866773961299</v>
      </c>
      <c r="AK62">
        <f t="shared" si="15"/>
        <v>6</v>
      </c>
      <c r="AL62">
        <f t="shared" si="16"/>
        <v>6</v>
      </c>
    </row>
    <row r="63" spans="1:38">
      <c r="N63" s="41">
        <v>60</v>
      </c>
      <c r="O63" s="41"/>
      <c r="P63" s="7">
        <f>P62/10</f>
        <v>11</v>
      </c>
      <c r="Q63" s="8">
        <f>P63*R67*N63/60</f>
        <v>3.4785054261852175</v>
      </c>
      <c r="R63" s="8">
        <f>3*Q63+1</f>
        <v>11.435516278555653</v>
      </c>
      <c r="S63">
        <f>(Q63^2+(R63-1)^2)^0.5</f>
        <v>11.000000000000002</v>
      </c>
      <c r="AE63" s="2">
        <v>390</v>
      </c>
      <c r="AF63" s="10">
        <f t="shared" si="4"/>
        <v>4.5961499999999997</v>
      </c>
      <c r="AG63" s="10">
        <f t="shared" si="11"/>
        <v>10.40385</v>
      </c>
      <c r="AH63" s="10">
        <f t="shared" si="12"/>
        <v>2.055482</v>
      </c>
      <c r="AI63" s="10">
        <f t="shared" si="13"/>
        <v>7.1664199999999996</v>
      </c>
      <c r="AJ63">
        <f t="shared" si="14"/>
        <v>4.1153307146721518</v>
      </c>
      <c r="AK63">
        <f t="shared" si="15"/>
        <v>6.5</v>
      </c>
      <c r="AL63">
        <f t="shared" si="16"/>
        <v>6.5</v>
      </c>
    </row>
    <row r="64" spans="1:38">
      <c r="N64" s="41"/>
      <c r="O64" s="41"/>
      <c r="P64" s="9">
        <f>P62/10</f>
        <v>11</v>
      </c>
      <c r="Q64" s="8">
        <f>P64*R68*N66/60</f>
        <v>7.7781745930520234</v>
      </c>
      <c r="R64" s="8">
        <f>15-Q64</f>
        <v>7.2218254069479766</v>
      </c>
      <c r="S64">
        <f>(Q64^2+(15-R64)^2)^0.5</f>
        <v>11</v>
      </c>
      <c r="AE64" s="2">
        <v>420</v>
      </c>
      <c r="AF64" s="10">
        <f t="shared" si="4"/>
        <v>4.9497</v>
      </c>
      <c r="AG64" s="10">
        <f t="shared" si="11"/>
        <v>10.0503</v>
      </c>
      <c r="AH64" s="10">
        <f t="shared" si="12"/>
        <v>2.2135959999999999</v>
      </c>
      <c r="AI64" s="10">
        <f t="shared" si="13"/>
        <v>7.6407600000000002</v>
      </c>
      <c r="AJ64">
        <f t="shared" si="14"/>
        <v>3.6458398360893471</v>
      </c>
      <c r="AK64">
        <f t="shared" si="15"/>
        <v>7</v>
      </c>
      <c r="AL64">
        <f t="shared" si="16"/>
        <v>7</v>
      </c>
    </row>
    <row r="65" spans="5:38">
      <c r="P65" s="3"/>
      <c r="AE65" s="2">
        <v>450</v>
      </c>
      <c r="AF65" s="10">
        <f t="shared" si="4"/>
        <v>5.3032499999999994</v>
      </c>
      <c r="AG65" s="10">
        <f t="shared" si="11"/>
        <v>9.6967500000000015</v>
      </c>
      <c r="AH65" s="10">
        <f t="shared" si="12"/>
        <v>2.3717100000000002</v>
      </c>
      <c r="AI65" s="10">
        <f t="shared" si="13"/>
        <v>8.1151</v>
      </c>
      <c r="AJ65">
        <f t="shared" si="14"/>
        <v>3.3309973722745565</v>
      </c>
      <c r="AK65">
        <f t="shared" si="15"/>
        <v>7.5</v>
      </c>
      <c r="AL65">
        <f t="shared" si="16"/>
        <v>7.5</v>
      </c>
    </row>
    <row r="66" spans="5:38">
      <c r="E66" s="30"/>
      <c r="F66" s="30"/>
      <c r="N66" s="42">
        <v>60</v>
      </c>
      <c r="O66" s="42"/>
      <c r="P66" s="3"/>
      <c r="AE66" s="2">
        <v>480</v>
      </c>
      <c r="AF66" s="10">
        <f t="shared" si="4"/>
        <v>5.6567999999999996</v>
      </c>
      <c r="AG66" s="10">
        <f t="shared" si="11"/>
        <v>9.3431999999999995</v>
      </c>
      <c r="AH66" s="10">
        <f t="shared" si="12"/>
        <v>2.5298240000000001</v>
      </c>
      <c r="AI66" s="10">
        <f t="shared" si="13"/>
        <v>8.5894399999999997</v>
      </c>
      <c r="AJ66">
        <f t="shared" si="14"/>
        <v>3.2165405394889701</v>
      </c>
      <c r="AK66">
        <f t="shared" si="15"/>
        <v>8</v>
      </c>
      <c r="AL66">
        <f t="shared" si="16"/>
        <v>8</v>
      </c>
    </row>
    <row r="67" spans="5:38">
      <c r="N67" s="42"/>
      <c r="O67" s="42"/>
      <c r="P67" s="3" t="s">
        <v>31</v>
      </c>
      <c r="Q67">
        <f>ATAN(3)</f>
        <v>1.2490457723982544</v>
      </c>
      <c r="R67" s="43">
        <f>COS(ATAN(3))</f>
        <v>0.31622776601683794</v>
      </c>
      <c r="S67" s="43"/>
      <c r="T67" s="30">
        <f>(1-R67^2)^0.5</f>
        <v>0.94868329805051377</v>
      </c>
      <c r="U67" s="30"/>
      <c r="AE67" s="2">
        <v>510</v>
      </c>
      <c r="AF67" s="10">
        <f t="shared" si="4"/>
        <v>6.0103499999999999</v>
      </c>
      <c r="AG67" s="10">
        <f t="shared" si="11"/>
        <v>8.989650000000001</v>
      </c>
      <c r="AH67" s="10">
        <f t="shared" si="12"/>
        <v>2.6879379999999999</v>
      </c>
      <c r="AI67" s="10">
        <f t="shared" si="13"/>
        <v>9.0637799999999995</v>
      </c>
      <c r="AJ67">
        <f t="shared" si="14"/>
        <v>3.3232388952111163</v>
      </c>
      <c r="AK67">
        <f t="shared" si="15"/>
        <v>8.5</v>
      </c>
      <c r="AL67">
        <f t="shared" si="16"/>
        <v>8.5</v>
      </c>
    </row>
    <row r="68" spans="5:38">
      <c r="P68" s="3" t="s">
        <v>32</v>
      </c>
      <c r="Q68">
        <f>ATAN(1)</f>
        <v>0.78539816339744828</v>
      </c>
      <c r="R68" s="39">
        <f>COS(Q68)</f>
        <v>0.70710678118654757</v>
      </c>
      <c r="S68" s="39"/>
      <c r="T68" s="30">
        <f>R68</f>
        <v>0.70710678118654757</v>
      </c>
      <c r="U68" s="30"/>
      <c r="AE68" s="2">
        <v>540</v>
      </c>
      <c r="AF68" s="10">
        <f t="shared" si="4"/>
        <v>6.3638999999999992</v>
      </c>
      <c r="AG68" s="10">
        <f t="shared" si="11"/>
        <v>8.6361000000000008</v>
      </c>
      <c r="AH68" s="10">
        <f t="shared" si="12"/>
        <v>2.8460520000000002</v>
      </c>
      <c r="AI68" s="10">
        <f t="shared" si="13"/>
        <v>9.5381199999999993</v>
      </c>
      <c r="AJ68">
        <f t="shared" si="14"/>
        <v>3.6316517772914283</v>
      </c>
      <c r="AK68">
        <f t="shared" si="15"/>
        <v>9</v>
      </c>
      <c r="AL68">
        <f t="shared" si="16"/>
        <v>9</v>
      </c>
    </row>
    <row r="69" spans="5:38">
      <c r="J69" s="40" t="s">
        <v>33</v>
      </c>
      <c r="K69" s="40"/>
      <c r="L69" s="40"/>
      <c r="M69" s="40"/>
      <c r="N69" s="40"/>
      <c r="O69" s="40"/>
      <c r="AE69" s="2">
        <v>570</v>
      </c>
      <c r="AF69" s="10">
        <f t="shared" si="4"/>
        <v>6.7174499999999995</v>
      </c>
      <c r="AG69" s="10">
        <f t="shared" si="11"/>
        <v>8.2825500000000005</v>
      </c>
      <c r="AH69" s="10">
        <f t="shared" si="12"/>
        <v>3.0041660000000001</v>
      </c>
      <c r="AI69" s="10">
        <f t="shared" si="13"/>
        <v>10.012459999999999</v>
      </c>
      <c r="AJ69">
        <f t="shared" si="14"/>
        <v>4.09647002585836</v>
      </c>
      <c r="AK69">
        <f t="shared" si="15"/>
        <v>9.5</v>
      </c>
      <c r="AL69">
        <f t="shared" si="16"/>
        <v>9.5</v>
      </c>
    </row>
    <row r="70" spans="5:38">
      <c r="J70" s="40"/>
      <c r="K70" s="40"/>
      <c r="L70" s="40"/>
      <c r="M70" s="40"/>
      <c r="N70" s="40"/>
      <c r="O70" s="40"/>
      <c r="AE70" s="2">
        <v>600</v>
      </c>
      <c r="AF70" s="10">
        <f t="shared" si="4"/>
        <v>7.0709999999999997</v>
      </c>
      <c r="AG70" s="10">
        <f t="shared" si="11"/>
        <v>7.9290000000000003</v>
      </c>
      <c r="AH70" s="10">
        <f t="shared" si="12"/>
        <v>3.16228</v>
      </c>
      <c r="AI70" s="10">
        <f t="shared" si="13"/>
        <v>10.486799999999999</v>
      </c>
      <c r="AJ70">
        <f t="shared" si="14"/>
        <v>4.6712346203546646</v>
      </c>
      <c r="AK70">
        <f t="shared" si="15"/>
        <v>10</v>
      </c>
      <c r="AL70">
        <f t="shared" si="16"/>
        <v>10</v>
      </c>
    </row>
    <row r="71" spans="5:38">
      <c r="J71" s="40"/>
      <c r="K71" s="40"/>
      <c r="L71" s="40"/>
      <c r="M71" s="40"/>
      <c r="N71" s="40"/>
      <c r="O71" s="40"/>
      <c r="AE71" s="2">
        <v>630</v>
      </c>
      <c r="AF71" s="10">
        <f t="shared" si="4"/>
        <v>7.4245499999999991</v>
      </c>
      <c r="AG71" s="10">
        <f t="shared" ref="AG71:AG80" si="17">15-0.7071*AK71</f>
        <v>7.5754500000000009</v>
      </c>
      <c r="AH71" s="10">
        <f t="shared" ref="AH71:AH80" si="18">0.316228*AL71</f>
        <v>3.3203940000000003</v>
      </c>
      <c r="AI71" s="10">
        <f t="shared" ref="AI71:AI80" si="19">1+0.94868*AL71</f>
        <v>10.96114</v>
      </c>
      <c r="AJ71">
        <f t="shared" ref="AJ71:AJ80" si="20">((AF71-AH71)^2+(AG71-AI71)^2)^0.5</f>
        <v>5.320431678767803</v>
      </c>
      <c r="AK71">
        <f t="shared" ref="AK71:AK80" si="21">AE71*$AK$47/3600</f>
        <v>10.5</v>
      </c>
      <c r="AL71">
        <f t="shared" ref="AL71:AL80" si="22">AE71*$AL$47/3600</f>
        <v>10.5</v>
      </c>
    </row>
    <row r="72" spans="5:38">
      <c r="S72">
        <v>0</v>
      </c>
      <c r="T72">
        <v>1</v>
      </c>
      <c r="V72">
        <v>0.95</v>
      </c>
      <c r="W72">
        <v>3.85</v>
      </c>
      <c r="Y72">
        <f>((V72-S72)^2+(W72-T72)^2)^0.5</f>
        <v>3.0041637771599605</v>
      </c>
      <c r="AE72" s="2">
        <v>660</v>
      </c>
      <c r="AF72" s="10">
        <f t="shared" si="4"/>
        <v>7.7780999999999993</v>
      </c>
      <c r="AG72" s="10">
        <f t="shared" si="17"/>
        <v>7.2219000000000007</v>
      </c>
      <c r="AH72" s="10">
        <f t="shared" si="18"/>
        <v>3.4785080000000002</v>
      </c>
      <c r="AI72" s="10">
        <f t="shared" si="19"/>
        <v>11.43548</v>
      </c>
      <c r="AJ72">
        <f t="shared" si="20"/>
        <v>6.0200288855506328</v>
      </c>
      <c r="AK72">
        <f t="shared" si="21"/>
        <v>11</v>
      </c>
      <c r="AL72">
        <f t="shared" si="22"/>
        <v>11</v>
      </c>
    </row>
    <row r="73" spans="5:38">
      <c r="S73">
        <v>0</v>
      </c>
      <c r="T73">
        <v>15</v>
      </c>
      <c r="V73">
        <v>2.12</v>
      </c>
      <c r="W73">
        <v>12.9</v>
      </c>
      <c r="Y73">
        <f>((V73-S73)^2+(W73-T73)^2)^0.5</f>
        <v>2.984024128588775</v>
      </c>
      <c r="AE73" s="2">
        <v>690</v>
      </c>
      <c r="AF73" s="10">
        <f t="shared" si="4"/>
        <v>8.1316499999999987</v>
      </c>
      <c r="AG73" s="10">
        <f t="shared" si="17"/>
        <v>6.8683500000000013</v>
      </c>
      <c r="AH73" s="10">
        <f t="shared" si="18"/>
        <v>3.636622</v>
      </c>
      <c r="AI73" s="10">
        <f t="shared" si="19"/>
        <v>11.90982</v>
      </c>
      <c r="AJ73">
        <f t="shared" si="20"/>
        <v>6.7543835012296993</v>
      </c>
      <c r="AK73">
        <f t="shared" si="21"/>
        <v>11.5</v>
      </c>
      <c r="AL73">
        <f t="shared" si="22"/>
        <v>11.5</v>
      </c>
    </row>
    <row r="74" spans="5:38">
      <c r="AE74" s="2">
        <v>720</v>
      </c>
      <c r="AF74" s="10">
        <f t="shared" si="4"/>
        <v>8.485199999999999</v>
      </c>
      <c r="AG74" s="10">
        <f t="shared" si="17"/>
        <v>6.514800000000001</v>
      </c>
      <c r="AH74" s="10">
        <f t="shared" si="18"/>
        <v>3.7947360000000003</v>
      </c>
      <c r="AI74" s="10">
        <f t="shared" si="19"/>
        <v>12.38416</v>
      </c>
      <c r="AJ74">
        <f t="shared" si="20"/>
        <v>7.5133108111468392</v>
      </c>
      <c r="AK74">
        <f t="shared" si="21"/>
        <v>12</v>
      </c>
      <c r="AL74">
        <f t="shared" si="22"/>
        <v>12</v>
      </c>
    </row>
    <row r="75" spans="5:38">
      <c r="AE75" s="2">
        <v>750</v>
      </c>
      <c r="AF75" s="10">
        <f t="shared" si="4"/>
        <v>8.8387499999999992</v>
      </c>
      <c r="AG75" s="10">
        <f t="shared" si="17"/>
        <v>6.1612500000000008</v>
      </c>
      <c r="AH75" s="10">
        <f t="shared" si="18"/>
        <v>3.9528500000000002</v>
      </c>
      <c r="AI75" s="10">
        <f t="shared" si="19"/>
        <v>12.858499999999999</v>
      </c>
      <c r="AJ75">
        <f t="shared" si="20"/>
        <v>8.2900649196794571</v>
      </c>
      <c r="AK75">
        <f t="shared" si="21"/>
        <v>12.5</v>
      </c>
      <c r="AL75">
        <f t="shared" si="22"/>
        <v>12.5</v>
      </c>
    </row>
    <row r="76" spans="5:38">
      <c r="AE76" s="2">
        <v>780</v>
      </c>
      <c r="AF76" s="10">
        <f t="shared" si="4"/>
        <v>9.1922999999999995</v>
      </c>
      <c r="AG76" s="10">
        <f t="shared" si="17"/>
        <v>5.8077000000000005</v>
      </c>
      <c r="AH76" s="10">
        <f t="shared" si="18"/>
        <v>4.1109640000000001</v>
      </c>
      <c r="AI76" s="10">
        <f t="shared" si="19"/>
        <v>13.332839999999999</v>
      </c>
      <c r="AJ76">
        <f t="shared" si="20"/>
        <v>9.080072002164739</v>
      </c>
      <c r="AK76">
        <f t="shared" si="21"/>
        <v>13</v>
      </c>
      <c r="AL76">
        <f t="shared" si="22"/>
        <v>13</v>
      </c>
    </row>
    <row r="77" spans="5:38">
      <c r="AE77" s="2">
        <v>810</v>
      </c>
      <c r="AF77" s="10">
        <f t="shared" si="4"/>
        <v>9.5458499999999997</v>
      </c>
      <c r="AG77" s="10">
        <f t="shared" si="17"/>
        <v>5.4541500000000003</v>
      </c>
      <c r="AH77" s="10">
        <f t="shared" si="18"/>
        <v>4.2690780000000004</v>
      </c>
      <c r="AI77" s="10">
        <f t="shared" si="19"/>
        <v>13.807179999999999</v>
      </c>
      <c r="AJ77">
        <f t="shared" si="20"/>
        <v>9.8801534867067708</v>
      </c>
      <c r="AK77">
        <f t="shared" si="21"/>
        <v>13.5</v>
      </c>
      <c r="AL77">
        <f t="shared" si="22"/>
        <v>13.5</v>
      </c>
    </row>
    <row r="78" spans="5:38">
      <c r="AE78" s="2">
        <v>840</v>
      </c>
      <c r="AF78" s="10">
        <f t="shared" si="4"/>
        <v>9.8994</v>
      </c>
      <c r="AG78" s="10">
        <f t="shared" si="17"/>
        <v>5.1006</v>
      </c>
      <c r="AH78" s="10">
        <f t="shared" si="18"/>
        <v>4.4271919999999998</v>
      </c>
      <c r="AI78" s="10">
        <f t="shared" si="19"/>
        <v>14.28152</v>
      </c>
      <c r="AJ78">
        <f t="shared" si="20"/>
        <v>10.688047176246183</v>
      </c>
      <c r="AK78">
        <f t="shared" si="21"/>
        <v>14</v>
      </c>
      <c r="AL78">
        <f t="shared" si="22"/>
        <v>14</v>
      </c>
    </row>
    <row r="79" spans="5:38">
      <c r="AE79" s="2">
        <v>870</v>
      </c>
      <c r="AF79" s="10">
        <f t="shared" si="4"/>
        <v>10.252949999999998</v>
      </c>
      <c r="AG79" s="10">
        <f t="shared" si="17"/>
        <v>4.7470500000000015</v>
      </c>
      <c r="AH79" s="10">
        <f t="shared" si="18"/>
        <v>4.5853060000000001</v>
      </c>
      <c r="AI79" s="10">
        <f t="shared" si="19"/>
        <v>14.75586</v>
      </c>
      <c r="AJ79">
        <f t="shared" si="20"/>
        <v>11.502107029880914</v>
      </c>
      <c r="AK79">
        <f t="shared" si="21"/>
        <v>14.5</v>
      </c>
      <c r="AL79">
        <f t="shared" si="22"/>
        <v>14.5</v>
      </c>
    </row>
    <row r="80" spans="5:38">
      <c r="AE80" s="2">
        <v>900</v>
      </c>
      <c r="AF80" s="10">
        <f t="shared" si="4"/>
        <v>10.606499999999999</v>
      </c>
      <c r="AG80" s="10">
        <f t="shared" si="17"/>
        <v>4.3935000000000013</v>
      </c>
      <c r="AH80" s="10">
        <f t="shared" si="18"/>
        <v>4.7434200000000004</v>
      </c>
      <c r="AI80" s="10">
        <f t="shared" si="19"/>
        <v>15.2302</v>
      </c>
      <c r="AJ80">
        <f t="shared" si="20"/>
        <v>12.321110906748626</v>
      </c>
      <c r="AK80">
        <f t="shared" si="21"/>
        <v>15</v>
      </c>
      <c r="AL80">
        <f t="shared" si="22"/>
        <v>15</v>
      </c>
    </row>
    <row r="81" spans="32:32">
      <c r="AF81" s="10"/>
    </row>
  </sheetData>
  <mergeCells count="26">
    <mergeCell ref="R68:S68"/>
    <mergeCell ref="T68:U68"/>
    <mergeCell ref="J69:O71"/>
    <mergeCell ref="A57:I59"/>
    <mergeCell ref="A60:I61"/>
    <mergeCell ref="N63:O64"/>
    <mergeCell ref="N66:O67"/>
    <mergeCell ref="R67:S67"/>
    <mergeCell ref="T67:U67"/>
    <mergeCell ref="E66:F66"/>
    <mergeCell ref="A49:I56"/>
    <mergeCell ref="J50:L50"/>
    <mergeCell ref="M50:N50"/>
    <mergeCell ref="J52:O52"/>
    <mergeCell ref="J53:O54"/>
    <mergeCell ref="J55:O55"/>
    <mergeCell ref="AF47:AI47"/>
    <mergeCell ref="AK46:AL46"/>
    <mergeCell ref="A1:O1"/>
    <mergeCell ref="A4:O5"/>
    <mergeCell ref="T6:V7"/>
    <mergeCell ref="W6:Y7"/>
    <mergeCell ref="A8:O9"/>
    <mergeCell ref="T8:V9"/>
    <mergeCell ref="W8:Y9"/>
    <mergeCell ref="AA1:AI10"/>
  </mergeCells>
  <pageMargins left="0.5" right="0.5" top="0.5" bottom="0.5" header="0.3" footer="0.3"/>
  <pageSetup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dimension ref="A1:D11"/>
  <sheetViews>
    <sheetView topLeftCell="C1" workbookViewId="0">
      <selection activeCell="C1" sqref="C1"/>
    </sheetView>
  </sheetViews>
  <sheetFormatPr defaultRowHeight="15.75"/>
  <sheetData>
    <row r="1" spans="1:4">
      <c r="A1">
        <v>-2</v>
      </c>
      <c r="B1">
        <v>4.5</v>
      </c>
      <c r="C1">
        <v>-5</v>
      </c>
      <c r="D1">
        <f>-C1</f>
        <v>5</v>
      </c>
    </row>
    <row r="2" spans="1:4">
      <c r="C2">
        <v>-4</v>
      </c>
      <c r="D2">
        <f t="shared" ref="D2:D11" si="0">-C2</f>
        <v>4</v>
      </c>
    </row>
    <row r="3" spans="1:4">
      <c r="C3">
        <v>-3</v>
      </c>
      <c r="D3">
        <f t="shared" si="0"/>
        <v>3</v>
      </c>
    </row>
    <row r="4" spans="1:4">
      <c r="C4">
        <v>-2</v>
      </c>
      <c r="D4">
        <f t="shared" si="0"/>
        <v>2</v>
      </c>
    </row>
    <row r="5" spans="1:4">
      <c r="C5">
        <v>-1</v>
      </c>
      <c r="D5">
        <f t="shared" si="0"/>
        <v>1</v>
      </c>
    </row>
    <row r="6" spans="1:4">
      <c r="C6">
        <v>0</v>
      </c>
      <c r="D6">
        <f t="shared" si="0"/>
        <v>0</v>
      </c>
    </row>
    <row r="7" spans="1:4">
      <c r="C7">
        <v>1</v>
      </c>
      <c r="D7">
        <f t="shared" si="0"/>
        <v>-1</v>
      </c>
    </row>
    <row r="8" spans="1:4">
      <c r="C8">
        <v>2</v>
      </c>
      <c r="D8">
        <f t="shared" si="0"/>
        <v>-2</v>
      </c>
    </row>
    <row r="9" spans="1:4">
      <c r="C9">
        <v>3</v>
      </c>
      <c r="D9">
        <f t="shared" si="0"/>
        <v>-3</v>
      </c>
    </row>
    <row r="10" spans="1:4">
      <c r="C10">
        <v>4</v>
      </c>
      <c r="D10">
        <f t="shared" si="0"/>
        <v>-4</v>
      </c>
    </row>
    <row r="11" spans="1:4">
      <c r="C11">
        <v>5</v>
      </c>
      <c r="D11">
        <f t="shared" si="0"/>
        <v>-5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correct answers</vt:lpstr>
      <vt:lpstr>optimal values</vt:lpstr>
      <vt:lpstr>pics</vt:lpstr>
    </vt:vector>
  </TitlesOfParts>
  <Company>Wake Technical Community College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KIMBALL</dc:creator>
  <cp:lastModifiedBy>ROB KIMBALL</cp:lastModifiedBy>
  <cp:lastPrinted>2009-05-29T21:01:31Z</cp:lastPrinted>
  <dcterms:created xsi:type="dcterms:W3CDTF">2009-05-15T03:24:37Z</dcterms:created>
  <dcterms:modified xsi:type="dcterms:W3CDTF">2009-10-20T01:26:40Z</dcterms:modified>
</cp:coreProperties>
</file>